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an.ass\Desktop\LICITAÇÕES\SR BAHIA\Moço de convés\"/>
    </mc:Choice>
  </mc:AlternateContent>
  <xr:revisionPtr revIDLastSave="0" documentId="13_ncr:1_{4E577BBF-0B98-4D2B-ADE2-3EA6EFA31A7B}" xr6:coauthVersionLast="47" xr6:coauthVersionMax="47" xr10:uidLastSave="{00000000-0000-0000-0000-000000000000}"/>
  <bookViews>
    <workbookView xWindow="-110" yWindow="-110" windowWidth="19420" windowHeight="10420" xr2:uid="{2EC08779-B6DD-4791-A974-9849584C0339}"/>
  </bookViews>
  <sheets>
    <sheet name="Moço de Convés" sheetId="4" r:id="rId1"/>
    <sheet name="Uniformes" sheetId="11" r:id="rId2"/>
    <sheet name="EPIs" sheetId="10" r:id="rId3"/>
    <sheet name="Resumo Custo" sheetId="9" r:id="rId4"/>
  </sheets>
  <externalReferences>
    <externalReference r:id="rId5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9" i="4" l="1"/>
  <c r="J98" i="4"/>
  <c r="N11" i="10"/>
  <c r="N12" i="10" s="1"/>
  <c r="N11" i="11"/>
  <c r="N10" i="11"/>
  <c r="B5" i="9"/>
  <c r="J57" i="4" l="1"/>
  <c r="J58" i="4" s="1"/>
  <c r="J64" i="4" s="1"/>
  <c r="I114" i="4"/>
  <c r="I112" i="4"/>
  <c r="J102" i="4"/>
  <c r="J128" i="4" s="1"/>
  <c r="J93" i="4"/>
  <c r="I84" i="4"/>
  <c r="I71" i="4"/>
  <c r="I69" i="4"/>
  <c r="I52" i="4"/>
  <c r="I41" i="4"/>
  <c r="J30" i="4"/>
  <c r="J35" i="4" s="1"/>
  <c r="I72" i="4" l="1"/>
  <c r="J124" i="4"/>
  <c r="J83" i="4"/>
  <c r="J82" i="4"/>
  <c r="J81" i="4"/>
  <c r="J80" i="4"/>
  <c r="J79" i="4"/>
  <c r="J78" i="4"/>
  <c r="J73" i="4"/>
  <c r="J40" i="4"/>
  <c r="J39" i="4"/>
  <c r="J72" i="4"/>
  <c r="I70" i="4"/>
  <c r="J69" i="4"/>
  <c r="J71" i="4"/>
  <c r="J84" i="4" l="1"/>
  <c r="J92" i="4" s="1"/>
  <c r="J94" i="4" s="1"/>
  <c r="J127" i="4" s="1"/>
  <c r="J41" i="4"/>
  <c r="J50" i="4" s="1"/>
  <c r="J70" i="4"/>
  <c r="J74" i="4" s="1"/>
  <c r="J126" i="4" s="1"/>
  <c r="I74" i="4"/>
  <c r="J62" i="4"/>
  <c r="J51" i="4"/>
  <c r="J47" i="4"/>
  <c r="J46" i="4"/>
  <c r="J45" i="4"/>
  <c r="J44" i="4"/>
  <c r="J48" i="4" l="1"/>
  <c r="J49" i="4"/>
  <c r="J52" i="4" l="1"/>
  <c r="J63" i="4" s="1"/>
  <c r="J65" i="4" s="1"/>
  <c r="J125" i="4" s="1"/>
  <c r="J129" i="4" s="1"/>
  <c r="J106" i="4" l="1"/>
  <c r="J107" i="4" l="1"/>
  <c r="J117" i="4" l="1"/>
  <c r="J119" i="4" s="1"/>
  <c r="J121" i="4" s="1"/>
  <c r="J111" i="4"/>
  <c r="J110" i="4"/>
  <c r="J109" i="4"/>
  <c r="J112" i="4" l="1"/>
  <c r="J130" i="4" s="1"/>
  <c r="J131" i="4" s="1"/>
  <c r="C5" i="9" s="1"/>
  <c r="D5" i="9" s="1"/>
  <c r="F5" i="9" s="1"/>
  <c r="F6" i="9" s="1"/>
  <c r="F11" i="9" s="1"/>
  <c r="F12" i="9" s="1"/>
  <c r="J132" i="4" l="1"/>
  <c r="J133" i="4" s="1"/>
</calcChain>
</file>

<file path=xl/sharedStrings.xml><?xml version="1.0" encoding="utf-8"?>
<sst xmlns="http://schemas.openxmlformats.org/spreadsheetml/2006/main" count="270" uniqueCount="178">
  <si>
    <t>IN 05/2017/SEGES/MPDG - ANEXO VII-D</t>
  </si>
  <si>
    <t>PLANILHA DE CUSTOS E FORMAÇÃO DE PREÇOS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</si>
  <si>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</si>
  <si>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</si>
  <si>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</si>
  <si>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</si>
  <si>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</si>
  <si>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</si>
  <si>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</si>
  <si>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</si>
  <si>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</si>
  <si>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</si>
  <si>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</si>
  <si>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</si>
  <si>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</si>
  <si>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Posto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</si>
  <si>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</si>
  <si>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</si>
  <si>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</si>
  <si>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</si>
  <si>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</si>
  <si>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</si>
  <si>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</si>
  <si>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</si>
  <si>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</si>
  <si>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</si>
  <si>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</si>
  <si>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Adicional Noturno</t>
  </si>
  <si>
    <t>E</t>
  </si>
  <si>
    <t>TOTAL DO MÓDULO 1</t>
  </si>
  <si>
    <t>MÓDULO 2 – ENCARGOS E BENEFÍCIOS ANUAIS, MENSAIS E DIÁRIOS</t>
  </si>
  <si>
    <t>Submódulo 2.1 - 13º Salário, Férias e Adicional de Férias</t>
  </si>
  <si>
    <t>13 (Décimo-terceiro) salário (Percentual obrigatório conforme Anexo XII - IN 5/17)</t>
  </si>
  <si>
    <t>Férias e Adicional de Férias  (Percentual obrigatório conforme Anexo XII - IN 5/17)</t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</si>
  <si>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</si>
  <si>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</si>
  <si>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</si>
  <si>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</si>
  <si>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</si>
  <si>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SAT: O licitante deverá ajustar para a realidade da sua empresa.</t>
  </si>
  <si>
    <t>SESC ou SESI</t>
  </si>
  <si>
    <t xml:space="preserve">SENAI - SENAC </t>
  </si>
  <si>
    <t>F</t>
  </si>
  <si>
    <t xml:space="preserve">SEBRAE </t>
  </si>
  <si>
    <t>G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</si>
  <si>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</si>
  <si>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</si>
  <si>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</si>
  <si>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</si>
  <si>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</si>
  <si>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-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</si>
  <si>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</si>
  <si>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</si>
  <si>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</si>
  <si>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</si>
  <si>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</si>
  <si>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</si>
  <si>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</si>
  <si>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</si>
  <si>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</si>
  <si>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</si>
  <si>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</si>
  <si>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</si>
  <si>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</si>
  <si>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</si>
  <si>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 xml:space="preserve">Aviso Prévio Trabalhado </t>
  </si>
  <si>
    <t>Incidência de GPS, FGTS e outras contribuições sobre o Aviso Prévio Trabalhado</t>
  </si>
  <si>
    <t>TOTAL DO MÓDULO 3</t>
  </si>
  <si>
    <t>MÓDULO 4 – CUSTO DE REPOSIÇÃO DO PROFISSIONAL AUSENTE</t>
  </si>
  <si>
    <t>Submódulo 4.1 - Substituto nas Ausências Legais</t>
  </si>
  <si>
    <t>Substituto na cobertura de Férias</t>
  </si>
  <si>
    <t xml:space="preserve">Substituto na cobertura de Ausências Legais </t>
  </si>
  <si>
    <t xml:space="preserve">Substituto na cobertura de Licença-Paternidade </t>
  </si>
  <si>
    <t>Substituto na cobertura de Ausência por acidente de trabalho</t>
  </si>
  <si>
    <t>Substituto na cobertura de Afastamento Maternidade</t>
  </si>
  <si>
    <t>Substituto na cobertura de Outras ausências (especificar)</t>
  </si>
  <si>
    <t>TOTAL SUBMÓDULO 4.1</t>
  </si>
  <si>
    <t>Submódulo 4.2 - Intrajornada</t>
  </si>
  <si>
    <t xml:space="preserve"> Substituto na cobertura de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</si>
  <si>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</si>
  <si>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</si>
  <si>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</si>
  <si>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</si>
  <si>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</si>
  <si>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</si>
  <si>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</si>
  <si>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</si>
  <si>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</si>
  <si>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</si>
  <si>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Insumo dos Uniformes </t>
  </si>
  <si>
    <t>Utensílios</t>
  </si>
  <si>
    <t>Outros (especificar)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</si>
  <si>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</si>
  <si>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</si>
  <si>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</si>
  <si>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</si>
  <si>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</si>
  <si>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</si>
  <si>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</si>
  <si>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 (Lucro Presumido)</t>
  </si>
  <si>
    <t>C.2</t>
  </si>
  <si>
    <t>COFINS (Lucro Presumido)</t>
  </si>
  <si>
    <t>C.3</t>
  </si>
  <si>
    <t>ISS (Alíquota máxima)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</si>
  <si>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</si>
  <si>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</si>
  <si>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</si>
  <si>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</si>
  <si>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</si>
  <si>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</si>
  <si>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</si>
  <si>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</si>
  <si>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</si>
  <si>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</si>
  <si>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</si>
  <si>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</si>
  <si>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PREÇO TOTAL MENSAL</t>
  </si>
  <si>
    <t>PREÇO TOTAL ANUAL</t>
  </si>
  <si>
    <t xml:space="preserve">Hora Extra </t>
  </si>
  <si>
    <t>Adicional Periculosidade</t>
  </si>
  <si>
    <t xml:space="preserve">Etapa </t>
  </si>
  <si>
    <t>Dobra</t>
  </si>
  <si>
    <t>Categoria profissional: Moço de Convés</t>
  </si>
  <si>
    <t>Moço de Convés</t>
  </si>
  <si>
    <t>7827-15</t>
  </si>
  <si>
    <t>CUSTO MENSAL</t>
  </si>
  <si>
    <t>Tipo de serviço (A)</t>
  </si>
  <si>
    <t>Valor proposto por empregado(B)</t>
  </si>
  <si>
    <t xml:space="preserve"> Valor total dos serviços</t>
  </si>
  <si>
    <t>VALOR MENSAL DOS SERVIÇOS</t>
  </si>
  <si>
    <t>Valor Global da Proposta</t>
  </si>
  <si>
    <t>Descrição</t>
  </si>
  <si>
    <t xml:space="preserve"> Valor (R$) </t>
  </si>
  <si>
    <t>Valor mensal do serviço</t>
  </si>
  <si>
    <t>Valor global da proposta (valor mensal do serviço x nº meses do contrato).</t>
  </si>
  <si>
    <t>Número de Meses do Contrato</t>
  </si>
  <si>
    <t>Quantidade de postos (D)</t>
  </si>
  <si>
    <t>  (E) = (C X D)</t>
  </si>
  <si>
    <t>Outros</t>
  </si>
  <si>
    <t xml:space="preserve">Valor proposto por posto (C) </t>
  </si>
  <si>
    <t>PREGÃO N.º ____/2024</t>
  </si>
  <si>
    <t>Nº do Processo: 08255.007031/2023-14</t>
  </si>
  <si>
    <t>Salvador/BA</t>
  </si>
  <si>
    <t>BA000718/2023</t>
  </si>
  <si>
    <t>Sindimar</t>
  </si>
  <si>
    <t>Gratificação complementar</t>
  </si>
  <si>
    <r>
      <t>Transporte</t>
    </r>
    <r>
      <rPr>
        <b/>
        <sz val="10"/>
        <color rgb="FFFF0000"/>
        <rFont val="Arial"/>
        <family val="2"/>
      </rPr>
      <t xml:space="preserve"> (cláusula 14° do ACT 2023/2025) </t>
    </r>
  </si>
  <si>
    <t xml:space="preserve">Multa sobre FGTS e contribuição social sobre o aviso prévio indenizado e sobre o aviso prévio trabalhado </t>
  </si>
  <si>
    <t>UNIFORMES</t>
  </si>
  <si>
    <t>Item</t>
  </si>
  <si>
    <t>Especificação</t>
  </si>
  <si>
    <t>Unidades</t>
  </si>
  <si>
    <t>Quantidade anual</t>
  </si>
  <si>
    <t>Preço médio</t>
  </si>
  <si>
    <t>Preço total</t>
  </si>
  <si>
    <t>camisa manga longa, gola careca, cor branca, malha fria com proteção UV 50, logomarca da empresa impressa na altura do peito</t>
  </si>
  <si>
    <t xml:space="preserve">unid </t>
  </si>
  <si>
    <t>Chapéu modelo pescador, com cobertura para nuca, rosto e orelhas, com cordão de regulagem e fecho em metal, cor cáqui</t>
  </si>
  <si>
    <t>unid</t>
  </si>
  <si>
    <t>Bermuda em tecido sintético tipo dri-fit, cargo, com passadores, cor cáqui</t>
  </si>
  <si>
    <t>calçado de segurança (par), tipo botina, cor preta</t>
  </si>
  <si>
    <t>par</t>
  </si>
  <si>
    <t>meia preta (par), cano longo, de algodão</t>
  </si>
  <si>
    <t>cinto de nylon, tipo militar, com fivela em polímero, cor cáqui</t>
  </si>
  <si>
    <t>camisa manga curta, tipo gola polo, cor branca, com logomarca da empresa impresso na altura do peito</t>
  </si>
  <si>
    <t>VALOR TOTAL EM 12 MESES</t>
  </si>
  <si>
    <t>VALOR TOTAL MENSAL</t>
  </si>
  <si>
    <t>Protetor solar fator de proteção solar 50, frasco com 200ml</t>
  </si>
  <si>
    <t>Óculos escuros de proteção com tratamento anti radiação UV</t>
  </si>
  <si>
    <t>luva (par) sintética com forro de nylon e banho de poliuretano preto na palma e nos dedos</t>
  </si>
  <si>
    <t>protetor auricular tipo concha 19Db</t>
  </si>
  <si>
    <t>capa para chuva em pvc, forrada</t>
  </si>
  <si>
    <t>sandália de borracha, tipo havaianas tradicional</t>
  </si>
  <si>
    <t>sapatilha náutica em neoprene, com solado antiderrapante em borracha vulcanizada</t>
  </si>
  <si>
    <t>colete flutuante auto inflável, classe V, homologado pela Marinha do Brasil</t>
  </si>
  <si>
    <t>Insumo de EPIs</t>
  </si>
  <si>
    <r>
      <t xml:space="preserve">Auxílio-Refeição </t>
    </r>
    <r>
      <rPr>
        <b/>
        <sz val="10"/>
        <color rgb="FFFF0000"/>
        <rFont val="Arial"/>
        <family val="2"/>
      </rPr>
      <t>(cláusula 12° do ATC 2023/2025)</t>
    </r>
  </si>
  <si>
    <t>UASG: 200346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</si>
</sst>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&quot;R$ &quot;#,##0.00_);[Red]\(&quot;R$ &quot;#,##0.00\)"/>
    <numFmt numFmtId="165" formatCode="_-&quot;R$&quot;* #,##0.00_-;\-&quot;R$&quot;* #,##0.00_-;_-&quot;R$&quot;* &quot;-&quot;??_-;_-@_-"/>
    <numFmt numFmtId="166" formatCode="&quot;R$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indexed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9"/>
      <color indexed="8"/>
      <name val="Arial"/>
      <family val="2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31"/>
      </patternFill>
    </fill>
    <fill>
      <patternFill patternType="solid">
        <fgColor rgb="FF00B0F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9" fontId="2" fillId="0" borderId="0" applyFill="0" applyBorder="0" applyAlignment="0" applyProtection="0"/>
    <xf numFmtId="0" fontId="2" fillId="0" borderId="0"/>
    <xf numFmtId="44" fontId="1" fillId="0" borderId="0" applyFont="0" applyFill="0" applyBorder="0" applyAlignment="0" applyProtection="0"/>
    <xf numFmtId="0" fontId="2" fillId="0" borderId="0"/>
  </cellStyleXfs>
  <cellXfs count="132">
    <xf numFmtId="0" fontId="0" fillId="0" borderId="0" xfId="0"/>
    <xf numFmtId="0" fontId="3" fillId="0" borderId="0" xfId="2" applyFont="1" applyAlignment="1">
      <alignment horizontal="center"/>
    </xf>
    <xf numFmtId="0" fontId="2" fillId="0" borderId="2" xfId="2" applyBorder="1" applyAlignment="1">
      <alignment horizontal="center" vertical="center"/>
    </xf>
    <xf numFmtId="0" fontId="2" fillId="0" borderId="0" xfId="2" applyAlignment="1">
      <alignment horizontal="center" vertical="center"/>
    </xf>
    <xf numFmtId="0" fontId="2" fillId="0" borderId="0" xfId="2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2" fillId="0" borderId="2" xfId="2" applyBorder="1" applyAlignment="1">
      <alignment vertical="center"/>
    </xf>
    <xf numFmtId="165" fontId="2" fillId="0" borderId="2" xfId="1" applyFont="1" applyBorder="1" applyAlignment="1">
      <alignment vertical="center"/>
    </xf>
    <xf numFmtId="10" fontId="2" fillId="0" borderId="2" xfId="3" applyNumberFormat="1" applyBorder="1" applyAlignment="1">
      <alignment horizontal="center" vertical="center"/>
    </xf>
    <xf numFmtId="165" fontId="3" fillId="0" borderId="2" xfId="1" applyFont="1" applyBorder="1" applyAlignment="1">
      <alignment vertical="center"/>
    </xf>
    <xf numFmtId="0" fontId="3" fillId="0" borderId="0" xfId="2" applyFont="1" applyAlignment="1">
      <alignment horizontal="center" vertical="center"/>
    </xf>
    <xf numFmtId="2" fontId="3" fillId="0" borderId="0" xfId="2" applyNumberFormat="1" applyFont="1" applyAlignment="1">
      <alignment vertical="center"/>
    </xf>
    <xf numFmtId="0" fontId="3" fillId="3" borderId="2" xfId="2" applyFont="1" applyFill="1" applyBorder="1" applyAlignment="1">
      <alignment horizontal="center" vertical="center"/>
    </xf>
    <xf numFmtId="10" fontId="2" fillId="0" borderId="2" xfId="2" applyNumberFormat="1" applyBorder="1" applyAlignment="1">
      <alignment horizontal="center" vertical="center"/>
    </xf>
    <xf numFmtId="10" fontId="2" fillId="4" borderId="2" xfId="2" applyNumberFormat="1" applyFill="1" applyBorder="1" applyAlignment="1">
      <alignment horizontal="center" vertical="center"/>
    </xf>
    <xf numFmtId="10" fontId="3" fillId="0" borderId="2" xfId="2" applyNumberFormat="1" applyFont="1" applyBorder="1" applyAlignment="1">
      <alignment horizontal="center" vertical="center"/>
    </xf>
    <xf numFmtId="0" fontId="3" fillId="2" borderId="2" xfId="2" applyFont="1" applyFill="1" applyBorder="1" applyAlignment="1">
      <alignment horizontal="center" vertical="center"/>
    </xf>
    <xf numFmtId="10" fontId="2" fillId="6" borderId="2" xfId="2" applyNumberFormat="1" applyFill="1" applyBorder="1" applyAlignment="1">
      <alignment horizontal="center" vertical="center"/>
    </xf>
    <xf numFmtId="165" fontId="2" fillId="0" borderId="2" xfId="1" applyFont="1" applyBorder="1" applyAlignment="1">
      <alignment horizontal="right" vertical="center"/>
    </xf>
    <xf numFmtId="165" fontId="2" fillId="0" borderId="2" xfId="1" applyFont="1" applyFill="1" applyBorder="1" applyAlignment="1">
      <alignment vertical="center"/>
    </xf>
    <xf numFmtId="165" fontId="3" fillId="0" borderId="2" xfId="1" applyFont="1" applyFill="1" applyBorder="1" applyAlignment="1">
      <alignment vertical="center"/>
    </xf>
    <xf numFmtId="10" fontId="2" fillId="7" borderId="2" xfId="2" applyNumberFormat="1" applyFill="1" applyBorder="1" applyAlignment="1">
      <alignment horizontal="center" vertical="center"/>
    </xf>
    <xf numFmtId="165" fontId="2" fillId="7" borderId="2" xfId="1" applyFont="1" applyFill="1" applyBorder="1" applyAlignment="1">
      <alignment vertical="center"/>
    </xf>
    <xf numFmtId="0" fontId="3" fillId="5" borderId="2" xfId="2" applyFont="1" applyFill="1" applyBorder="1" applyAlignment="1">
      <alignment horizontal="center" vertical="center"/>
    </xf>
    <xf numFmtId="10" fontId="2" fillId="0" borderId="2" xfId="2" applyNumberFormat="1" applyBorder="1" applyAlignment="1">
      <alignment vertical="center"/>
    </xf>
    <xf numFmtId="165" fontId="2" fillId="0" borderId="2" xfId="1" applyFont="1" applyBorder="1" applyAlignment="1">
      <alignment horizontal="center" vertical="center"/>
    </xf>
    <xf numFmtId="10" fontId="2" fillId="0" borderId="2" xfId="3" applyNumberForma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10" fontId="4" fillId="0" borderId="6" xfId="3" applyNumberFormat="1" applyFont="1" applyBorder="1" applyAlignment="1">
      <alignment vertical="center"/>
    </xf>
    <xf numFmtId="2" fontId="4" fillId="0" borderId="9" xfId="2" applyNumberFormat="1" applyFont="1" applyBorder="1" applyAlignment="1">
      <alignment vertical="center"/>
    </xf>
    <xf numFmtId="0" fontId="4" fillId="0" borderId="10" xfId="2" applyFont="1" applyBorder="1" applyAlignment="1">
      <alignment horizontal="center" vertical="center"/>
    </xf>
    <xf numFmtId="10" fontId="4" fillId="0" borderId="0" xfId="3" applyNumberFormat="1" applyFont="1" applyBorder="1" applyAlignment="1">
      <alignment vertical="center"/>
    </xf>
    <xf numFmtId="2" fontId="4" fillId="0" borderId="11" xfId="2" applyNumberFormat="1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12" xfId="2" applyFont="1" applyBorder="1" applyAlignment="1">
      <alignment horizontal="center" vertical="center"/>
    </xf>
    <xf numFmtId="10" fontId="4" fillId="0" borderId="1" xfId="3" applyNumberFormat="1" applyFont="1" applyBorder="1" applyAlignment="1">
      <alignment vertical="center"/>
    </xf>
    <xf numFmtId="2" fontId="4" fillId="0" borderId="13" xfId="2" applyNumberFormat="1" applyFont="1" applyBorder="1" applyAlignment="1">
      <alignment vertical="center"/>
    </xf>
    <xf numFmtId="44" fontId="0" fillId="0" borderId="0" xfId="0" applyNumberFormat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44" fontId="10" fillId="0" borderId="19" xfId="0" applyNumberFormat="1" applyFont="1" applyBorder="1" applyAlignment="1">
      <alignment horizontal="justify"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8" fillId="0" borderId="22" xfId="0" applyFont="1" applyBorder="1" applyAlignment="1">
      <alignment horizontal="center" wrapText="1"/>
    </xf>
    <xf numFmtId="0" fontId="7" fillId="0" borderId="23" xfId="0" applyFont="1" applyBorder="1" applyAlignment="1">
      <alignment horizontal="center" vertical="center" wrapText="1"/>
    </xf>
    <xf numFmtId="44" fontId="7" fillId="0" borderId="24" xfId="0" applyNumberFormat="1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7" fillId="0" borderId="26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0" fillId="7" borderId="26" xfId="0" applyFill="1" applyBorder="1" applyAlignment="1">
      <alignment horizontal="left" vertical="center"/>
    </xf>
    <xf numFmtId="44" fontId="11" fillId="0" borderId="26" xfId="0" applyNumberFormat="1" applyFont="1" applyBorder="1" applyAlignment="1">
      <alignment horizontal="center" vertical="center" wrapText="1"/>
    </xf>
    <xf numFmtId="44" fontId="10" fillId="7" borderId="7" xfId="0" applyNumberFormat="1" applyFont="1" applyFill="1" applyBorder="1" applyAlignment="1">
      <alignment horizontal="justify" vertical="top" wrapText="1"/>
    </xf>
    <xf numFmtId="44" fontId="11" fillId="0" borderId="26" xfId="0" applyNumberFormat="1" applyFont="1" applyBorder="1" applyAlignment="1">
      <alignment horizontal="justify" vertical="top" wrapText="1"/>
    </xf>
    <xf numFmtId="44" fontId="8" fillId="0" borderId="24" xfId="0" applyNumberFormat="1" applyFont="1" applyBorder="1" applyAlignment="1">
      <alignment horizontal="center" vertical="center" wrapText="1"/>
    </xf>
    <xf numFmtId="0" fontId="3" fillId="0" borderId="0" xfId="2" applyFont="1" applyAlignment="1">
      <alignment horizontal="left"/>
    </xf>
    <xf numFmtId="0" fontId="13" fillId="0" borderId="2" xfId="0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0" fillId="0" borderId="2" xfId="0" applyBorder="1" applyAlignment="1">
      <alignment horizontal="center" vertical="center" wrapText="1" shrinkToFit="1"/>
    </xf>
    <xf numFmtId="166" fontId="0" fillId="0" borderId="0" xfId="0" applyNumberFormat="1"/>
    <xf numFmtId="0" fontId="12" fillId="11" borderId="17" xfId="0" applyFont="1" applyFill="1" applyBorder="1" applyAlignment="1">
      <alignment horizontal="center" vertical="center" wrapText="1"/>
    </xf>
    <xf numFmtId="0" fontId="12" fillId="11" borderId="18" xfId="0" applyFont="1" applyFill="1" applyBorder="1" applyAlignment="1">
      <alignment horizontal="center" vertical="center" wrapText="1"/>
    </xf>
    <xf numFmtId="0" fontId="3" fillId="6" borderId="2" xfId="2" applyFont="1" applyFill="1" applyBorder="1" applyAlignment="1">
      <alignment horizontal="center" vertical="center"/>
    </xf>
    <xf numFmtId="165" fontId="3" fillId="6" borderId="2" xfId="1" applyFont="1" applyFill="1" applyBorder="1" applyAlignment="1">
      <alignment vertical="center"/>
    </xf>
    <xf numFmtId="165" fontId="6" fillId="6" borderId="2" xfId="2" applyNumberFormat="1" applyFont="1" applyFill="1" applyBorder="1" applyAlignment="1">
      <alignment vertical="center"/>
    </xf>
    <xf numFmtId="10" fontId="3" fillId="6" borderId="2" xfId="2" applyNumberFormat="1" applyFont="1" applyFill="1" applyBorder="1" applyAlignment="1">
      <alignment horizontal="center" vertical="center"/>
    </xf>
    <xf numFmtId="0" fontId="6" fillId="6" borderId="2" xfId="2" applyFont="1" applyFill="1" applyBorder="1" applyAlignment="1">
      <alignment horizontal="center" vertical="center"/>
    </xf>
    <xf numFmtId="0" fontId="2" fillId="0" borderId="2" xfId="2" applyBorder="1" applyAlignment="1">
      <alignment horizontal="left" vertical="center"/>
    </xf>
    <xf numFmtId="0" fontId="3" fillId="6" borderId="2" xfId="2" applyFont="1" applyFill="1" applyBorder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1" xfId="2" applyFont="1" applyBorder="1" applyAlignment="1">
      <alignment horizontal="left" vertical="center"/>
    </xf>
    <xf numFmtId="0" fontId="3" fillId="0" borderId="2" xfId="2" applyFont="1" applyBorder="1" applyAlignment="1">
      <alignment horizontal="center" vertical="center"/>
    </xf>
    <xf numFmtId="0" fontId="2" fillId="0" borderId="0" xfId="2" applyAlignment="1">
      <alignment horizontal="left" vertical="center"/>
    </xf>
    <xf numFmtId="0" fontId="4" fillId="0" borderId="6" xfId="2" applyFont="1" applyBorder="1" applyAlignment="1">
      <alignment horizontal="left" vertical="center"/>
    </xf>
    <xf numFmtId="0" fontId="3" fillId="0" borderId="2" xfId="2" applyFont="1" applyBorder="1" applyAlignment="1">
      <alignment horizontal="left" vertical="center"/>
    </xf>
    <xf numFmtId="0" fontId="2" fillId="0" borderId="2" xfId="2" applyBorder="1" applyAlignment="1">
      <alignment vertical="center"/>
    </xf>
    <xf numFmtId="0" fontId="2" fillId="5" borderId="0" xfId="2" applyFill="1" applyAlignment="1">
      <alignment horizontal="center" vertical="center"/>
    </xf>
    <xf numFmtId="0" fontId="3" fillId="12" borderId="2" xfId="2" applyFont="1" applyFill="1" applyBorder="1" applyAlignment="1">
      <alignment horizontal="center" vertical="center"/>
    </xf>
    <xf numFmtId="0" fontId="3" fillId="5" borderId="0" xfId="2" applyFont="1" applyFill="1" applyAlignment="1">
      <alignment horizontal="center" vertical="center"/>
    </xf>
    <xf numFmtId="0" fontId="2" fillId="0" borderId="2" xfId="2" applyBorder="1" applyAlignment="1">
      <alignment horizontal="left" vertical="center" wrapText="1"/>
    </xf>
    <xf numFmtId="0" fontId="2" fillId="7" borderId="2" xfId="2" applyFill="1" applyBorder="1" applyAlignment="1">
      <alignment horizontal="left" vertical="center"/>
    </xf>
    <xf numFmtId="0" fontId="3" fillId="0" borderId="0" xfId="2" applyFont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2" fillId="0" borderId="2" xfId="2" applyNumberFormat="1" applyBorder="1" applyAlignment="1">
      <alignment horizontal="center" vertical="center"/>
    </xf>
    <xf numFmtId="0" fontId="2" fillId="0" borderId="2" xfId="2" applyBorder="1" applyAlignment="1">
      <alignment horizontal="center" vertical="center"/>
    </xf>
    <xf numFmtId="0" fontId="2" fillId="0" borderId="0" xfId="2" applyAlignment="1">
      <alignment horizontal="center" vertical="center"/>
    </xf>
    <xf numFmtId="164" fontId="2" fillId="0" borderId="2" xfId="2" applyNumberFormat="1" applyBorder="1" applyAlignment="1">
      <alignment horizontal="center" vertical="center"/>
    </xf>
    <xf numFmtId="0" fontId="2" fillId="0" borderId="1" xfId="2" applyBorder="1" applyAlignment="1">
      <alignment horizontal="center" vertical="center"/>
    </xf>
    <xf numFmtId="0" fontId="3" fillId="0" borderId="0" xfId="2" applyFont="1" applyAlignment="1">
      <alignment horizontal="left" vertical="center"/>
    </xf>
    <xf numFmtId="0" fontId="2" fillId="0" borderId="0" xfId="2" applyAlignment="1">
      <alignment horizontal="left"/>
    </xf>
    <xf numFmtId="0" fontId="3" fillId="0" borderId="0" xfId="2" applyFont="1" applyAlignment="1">
      <alignment horizontal="left"/>
    </xf>
    <xf numFmtId="0" fontId="17" fillId="6" borderId="2" xfId="2" applyFont="1" applyFill="1" applyBorder="1" applyAlignment="1">
      <alignment horizontal="left" vertical="center"/>
    </xf>
    <xf numFmtId="0" fontId="3" fillId="6" borderId="2" xfId="2" applyFont="1" applyFill="1" applyBorder="1" applyAlignment="1">
      <alignment horizontal="left" vertical="center"/>
    </xf>
    <xf numFmtId="0" fontId="2" fillId="0" borderId="2" xfId="2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5" fillId="9" borderId="0" xfId="0" applyFont="1" applyFill="1" applyAlignment="1">
      <alignment horizontal="center" vertical="center"/>
    </xf>
    <xf numFmtId="0" fontId="0" fillId="0" borderId="2" xfId="0" applyBorder="1" applyAlignment="1">
      <alignment horizontal="center" vertical="center" wrapText="1" shrinkToFit="1"/>
    </xf>
    <xf numFmtId="166" fontId="0" fillId="0" borderId="2" xfId="0" applyNumberFormat="1" applyBorder="1" applyAlignment="1">
      <alignment horizontal="center" vertical="center" wrapText="1" shrinkToFit="1"/>
    </xf>
    <xf numFmtId="0" fontId="13" fillId="9" borderId="2" xfId="0" applyFont="1" applyFill="1" applyBorder="1" applyAlignment="1">
      <alignment horizontal="center" vertical="center"/>
    </xf>
    <xf numFmtId="166" fontId="13" fillId="8" borderId="2" xfId="0" applyNumberFormat="1" applyFont="1" applyFill="1" applyBorder="1" applyAlignment="1">
      <alignment horizontal="center" vertical="center"/>
    </xf>
    <xf numFmtId="0" fontId="13" fillId="8" borderId="2" xfId="0" applyFont="1" applyFill="1" applyBorder="1" applyAlignment="1">
      <alignment horizontal="center" vertical="center"/>
    </xf>
    <xf numFmtId="166" fontId="16" fillId="8" borderId="2" xfId="0" applyNumberFormat="1" applyFont="1" applyFill="1" applyBorder="1" applyAlignment="1">
      <alignment horizontal="center"/>
    </xf>
    <xf numFmtId="0" fontId="16" fillId="8" borderId="2" xfId="0" applyFont="1" applyFill="1" applyBorder="1" applyAlignment="1">
      <alignment horizontal="center"/>
    </xf>
    <xf numFmtId="0" fontId="15" fillId="13" borderId="0" xfId="0" applyFont="1" applyFill="1" applyAlignment="1">
      <alignment horizontal="center" vertical="center"/>
    </xf>
    <xf numFmtId="0" fontId="13" fillId="13" borderId="2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 wrapText="1" shrinkToFit="1"/>
    </xf>
    <xf numFmtId="0" fontId="0" fillId="0" borderId="7" xfId="0" applyBorder="1" applyAlignment="1">
      <alignment horizontal="center" vertical="center" wrapText="1" shrinkToFit="1"/>
    </xf>
    <xf numFmtId="0" fontId="0" fillId="0" borderId="29" xfId="0" applyBorder="1" applyAlignment="1">
      <alignment horizontal="center" vertical="center" wrapText="1" shrinkToFit="1"/>
    </xf>
    <xf numFmtId="166" fontId="0" fillId="0" borderId="28" xfId="0" applyNumberFormat="1" applyBorder="1" applyAlignment="1">
      <alignment horizontal="center" vertical="center" wrapText="1" shrinkToFit="1"/>
    </xf>
    <xf numFmtId="166" fontId="0" fillId="0" borderId="29" xfId="0" applyNumberFormat="1" applyBorder="1" applyAlignment="1">
      <alignment horizontal="center" vertical="center" wrapText="1" shrinkToFit="1"/>
    </xf>
    <xf numFmtId="0" fontId="8" fillId="0" borderId="14" xfId="0" applyFont="1" applyBorder="1" applyAlignment="1">
      <alignment horizontal="center" wrapText="1"/>
    </xf>
    <xf numFmtId="0" fontId="8" fillId="0" borderId="15" xfId="0" applyFont="1" applyBorder="1" applyAlignment="1">
      <alignment horizontal="center" wrapText="1"/>
    </xf>
    <xf numFmtId="0" fontId="8" fillId="10" borderId="14" xfId="0" applyFont="1" applyFill="1" applyBorder="1" applyAlignment="1">
      <alignment horizontal="center"/>
    </xf>
    <xf numFmtId="0" fontId="8" fillId="10" borderId="16" xfId="0" applyFont="1" applyFill="1" applyBorder="1" applyAlignment="1">
      <alignment horizontal="center"/>
    </xf>
    <xf numFmtId="0" fontId="8" fillId="10" borderId="15" xfId="0" applyFont="1" applyFill="1" applyBorder="1" applyAlignment="1">
      <alignment horizontal="center"/>
    </xf>
    <xf numFmtId="0" fontId="12" fillId="11" borderId="17" xfId="0" applyFont="1" applyFill="1" applyBorder="1" applyAlignment="1">
      <alignment horizontal="center" vertical="center" wrapText="1"/>
    </xf>
    <xf numFmtId="0" fontId="12" fillId="11" borderId="19" xfId="0" applyFont="1" applyFill="1" applyBorder="1" applyAlignment="1">
      <alignment horizontal="center" vertical="center" wrapText="1"/>
    </xf>
    <xf numFmtId="0" fontId="12" fillId="11" borderId="27" xfId="0" applyFont="1" applyFill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8" fillId="10" borderId="14" xfId="0" applyFont="1" applyFill="1" applyBorder="1" applyAlignment="1">
      <alignment horizontal="center" vertical="center" wrapText="1"/>
    </xf>
    <xf numFmtId="0" fontId="8" fillId="10" borderId="16" xfId="0" applyFont="1" applyFill="1" applyBorder="1" applyAlignment="1">
      <alignment horizontal="center" vertical="center" wrapText="1"/>
    </xf>
    <xf numFmtId="0" fontId="8" fillId="10" borderId="15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</cellXfs>
  <cellStyles count="7">
    <cellStyle name="Moeda" xfId="1" builtinId="4"/>
    <cellStyle name="Moeda 2" xfId="5" xr:uid="{B03326BD-D454-4FF0-9A54-50CAE4298F7D}"/>
    <cellStyle name="Normal" xfId="0" builtinId="0"/>
    <cellStyle name="Normal 2" xfId="2" xr:uid="{14785AF7-911A-4C3A-A0A2-B4589CFAAFE2}"/>
    <cellStyle name="Normal 2 2" xfId="4" xr:uid="{F3502F1B-48F7-4B77-A27F-040278B066D2}"/>
    <cellStyle name="Normal 2 3" xfId="6" xr:uid="{1041A09C-3BE8-43B0-AF95-70B284439971}"/>
    <cellStyle name="Porcentagem 2" xfId="3" xr:uid="{8FA9D963-5A95-45F3-962D-D6C7DCA8C29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107156</xdr:colOff>
      <xdr:row>45</xdr:row>
      <xdr:rowOff>107156</xdr:rowOff>
    </xdr:from>
    <xdr:to>
      <xdr:col>10</xdr:col>
      <xdr:colOff>523874</xdr:colOff>
      <xdr:row>45</xdr:row>
      <xdr:rowOff>107156</xdr:rowOff>
    </xdr:to>
    <xdr:cxnSp macro="">
      <xdr:nvCxnSpPr>
        <xdr:cNvPr id="2" name="Conector de Seta Reta 1">
          <a:extLst>
            <a:ext uri="{FF2B5EF4-FFF2-40B4-BE49-F238E27FC236}">
              <a16:creationId xmlns:a16="http://schemas.microsoft.com/office/drawing/2014/main" id="{4BE46C4A-D96B-42D2-8537-98F0D2FE349F}"/>
            </a:ext>
          </a:extLst>
        </xdr:cNvPr>
        <xdr:cNvCxnSpPr/>
      </xdr:nvCxnSpPr>
      <xdr:spPr>
        <a:xfrm>
          <a:off x="11041856" y="9060656"/>
          <a:ext cx="416718" cy="0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Uaaf\Downloads\Anexo_Planilha_de_Custos_Com_Materi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ramestre"/>
      <sheetName val="Condutor"/>
      <sheetName val="Cozinheiro"/>
      <sheetName val="Marinheiro de Convés"/>
      <sheetName val="Moço Convés"/>
      <sheetName val="Moço de Máquinas"/>
      <sheetName val="RESUMO"/>
      <sheetName val="Material"/>
      <sheetName val="Média de pre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7">
          <cell r="E7" t="str">
            <v xml:space="preserve">MOÇO DE CONVÉS </v>
          </cell>
        </row>
      </sheetData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E314A-2662-4122-9935-2948F8E9AEB8}">
  <sheetPr>
    <tabColor rgb="FFFFFF00"/>
    <pageSetUpPr fitToPage="1"/>
  </sheetPr>
  <dimension ref="B1:L133"/>
  <sheetViews>
    <sheetView showGridLines="0" tabSelected="1" zoomScaleNormal="100" workbookViewId="0">
      <selection activeCell="C11" sqref="C11:H11"/>
    </sheetView>
  </sheetViews>
  <sheetFormatPr defaultRowHeight="14.5" x14ac:dyDescent="0.35"/>
  <cols>
    <col min="2" max="2" width="10.453125" customWidth="1"/>
    <col min="3" max="3" width="49.54296875" bestFit="1" customWidth="1"/>
    <col min="8" max="8" width="21.1796875" customWidth="1"/>
    <col min="9" max="9" width="13.54296875" bestFit="1" customWidth="1"/>
    <col min="10" max="10" width="23.54296875" customWidth="1"/>
    <col min="12" max="12" width="13" bestFit="1" customWidth="1"/>
  </cols>
  <sheetData>
    <row r="1" spans="2:10" x14ac:dyDescent="0.35">
      <c r="B1" s="92" t="s">
        <v>140</v>
      </c>
      <c r="C1" s="92"/>
      <c r="D1" s="92"/>
      <c r="E1" s="92"/>
      <c r="F1" s="92"/>
      <c r="G1" s="92"/>
      <c r="H1" s="92"/>
      <c r="I1" s="92"/>
      <c r="J1" s="92"/>
    </row>
    <row r="2" spans="2:10" x14ac:dyDescent="0.35">
      <c r="B2" s="93" t="s">
        <v>0</v>
      </c>
      <c r="C2" s="93"/>
      <c r="D2" s="93"/>
      <c r="E2" s="93"/>
      <c r="F2" s="93"/>
      <c r="G2" s="93"/>
      <c r="H2" s="93"/>
      <c r="I2" s="93"/>
      <c r="J2" s="93"/>
    </row>
    <row r="3" spans="2:10" x14ac:dyDescent="0.35">
      <c r="B3" s="93" t="s">
        <v>1</v>
      </c>
      <c r="C3" s="93"/>
      <c r="D3" s="93"/>
      <c r="E3" s="93"/>
      <c r="F3" s="93"/>
      <c r="G3" s="93"/>
      <c r="H3" s="93"/>
      <c r="I3" s="93"/>
      <c r="J3" s="93"/>
    </row>
    <row r="4" spans="2:10" x14ac:dyDescent="0.35">
      <c r="B4" s="94" t="s">
        <v>141</v>
      </c>
      <c r="C4" s="94"/>
      <c r="D4" s="94"/>
      <c r="E4" s="94"/>
      <c r="F4" s="94"/>
      <c r="G4" s="94"/>
      <c r="H4" s="94"/>
      <c r="I4" s="94"/>
      <c r="J4" s="94"/>
    </row>
    <row r="5" spans="2:10" x14ac:dyDescent="0.35">
      <c r="B5" s="94" t="s">
        <v>177</v>
      </c>
      <c r="C5" s="94"/>
      <c r="D5" s="57"/>
      <c r="E5" s="1"/>
      <c r="F5" s="1"/>
      <c r="G5" s="1"/>
      <c r="H5" s="1"/>
      <c r="I5" s="1"/>
      <c r="J5" s="1"/>
    </row>
    <row r="6" spans="2:10" x14ac:dyDescent="0.35">
      <c r="B6" s="89"/>
      <c r="C6" s="89"/>
      <c r="D6" s="89"/>
      <c r="E6" s="89"/>
      <c r="F6" s="89"/>
      <c r="G6" s="89"/>
      <c r="H6" s="89"/>
      <c r="I6" s="89"/>
      <c r="J6" s="89"/>
    </row>
    <row r="7" spans="2:10" ht="21.5" customHeight="1" x14ac:dyDescent="0.35">
      <c r="B7" s="95" t="s">
        <v>122</v>
      </c>
      <c r="C7" s="96"/>
      <c r="D7" s="96"/>
      <c r="E7" s="96"/>
      <c r="F7" s="96"/>
      <c r="G7" s="96"/>
      <c r="H7" s="96"/>
      <c r="I7" s="96"/>
      <c r="J7" s="96"/>
    </row>
    <row r="8" spans="2:10" x14ac:dyDescent="0.35">
      <c r="B8" s="91"/>
      <c r="C8" s="91"/>
      <c r="D8" s="91"/>
      <c r="E8" s="91"/>
      <c r="F8" s="91"/>
      <c r="G8" s="91"/>
      <c r="H8" s="91"/>
      <c r="I8" s="91"/>
      <c r="J8" s="91"/>
    </row>
    <row r="9" spans="2:10" x14ac:dyDescent="0.35">
      <c r="B9" s="70" t="s">
        <v>2</v>
      </c>
      <c r="C9" s="70"/>
      <c r="D9" s="70"/>
      <c r="E9" s="70"/>
      <c r="F9" s="70"/>
      <c r="G9" s="70"/>
      <c r="H9" s="70"/>
      <c r="I9" s="70"/>
      <c r="J9" s="70"/>
    </row>
    <row r="10" spans="2:10" x14ac:dyDescent="0.35">
      <c r="B10" s="2" t="s">
        <v>3</v>
      </c>
      <c r="C10" s="69" t="s">
        <v>4</v>
      </c>
      <c r="D10" s="69"/>
      <c r="E10" s="69"/>
      <c r="F10" s="69"/>
      <c r="G10" s="69"/>
      <c r="H10" s="69"/>
      <c r="I10" s="87"/>
      <c r="J10" s="88"/>
    </row>
    <row r="11" spans="2:10" x14ac:dyDescent="0.35">
      <c r="B11" s="2" t="s">
        <v>5</v>
      </c>
      <c r="C11" s="69" t="s">
        <v>6</v>
      </c>
      <c r="D11" s="69"/>
      <c r="E11" s="69"/>
      <c r="F11" s="69"/>
      <c r="G11" s="69"/>
      <c r="H11" s="69"/>
      <c r="I11" s="88" t="s">
        <v>142</v>
      </c>
      <c r="J11" s="88"/>
    </row>
    <row r="12" spans="2:10" x14ac:dyDescent="0.35">
      <c r="B12" s="2" t="s">
        <v>7</v>
      </c>
      <c r="C12" s="69" t="s">
        <v>8</v>
      </c>
      <c r="D12" s="69"/>
      <c r="E12" s="69"/>
      <c r="F12" s="69"/>
      <c r="G12" s="69"/>
      <c r="H12" s="69"/>
      <c r="I12" s="97" t="s">
        <v>143</v>
      </c>
      <c r="J12" s="88"/>
    </row>
    <row r="13" spans="2:10" x14ac:dyDescent="0.35">
      <c r="B13" s="2" t="s">
        <v>9</v>
      </c>
      <c r="C13" s="69" t="s">
        <v>10</v>
      </c>
      <c r="D13" s="69"/>
      <c r="E13" s="69"/>
      <c r="F13" s="69"/>
      <c r="G13" s="69"/>
      <c r="H13" s="69"/>
      <c r="I13" s="88">
        <v>60</v>
      </c>
      <c r="J13" s="88"/>
    </row>
    <row r="14" spans="2:10" x14ac:dyDescent="0.35">
      <c r="B14" s="3"/>
      <c r="C14" s="4"/>
      <c r="D14" s="4"/>
      <c r="E14" s="4"/>
      <c r="F14" s="4"/>
      <c r="G14" s="4"/>
      <c r="H14" s="4"/>
      <c r="I14" s="3"/>
      <c r="J14" s="3"/>
    </row>
    <row r="15" spans="2:10" x14ac:dyDescent="0.35">
      <c r="B15" s="70" t="s">
        <v>11</v>
      </c>
      <c r="C15" s="70"/>
      <c r="D15" s="70"/>
      <c r="E15" s="70"/>
      <c r="F15" s="70"/>
      <c r="G15" s="70"/>
      <c r="H15" s="70"/>
      <c r="I15" s="70"/>
      <c r="J15" s="70"/>
    </row>
    <row r="16" spans="2:10" x14ac:dyDescent="0.35">
      <c r="B16" s="88" t="s">
        <v>12</v>
      </c>
      <c r="C16" s="88"/>
      <c r="D16" s="88" t="s">
        <v>13</v>
      </c>
      <c r="E16" s="88"/>
      <c r="F16" s="88" t="s">
        <v>14</v>
      </c>
      <c r="G16" s="88"/>
      <c r="H16" s="88"/>
      <c r="I16" s="88"/>
      <c r="J16" s="88"/>
    </row>
    <row r="17" spans="2:10" x14ac:dyDescent="0.35">
      <c r="B17" s="88" t="s">
        <v>123</v>
      </c>
      <c r="C17" s="88"/>
      <c r="D17" s="88" t="s">
        <v>15</v>
      </c>
      <c r="E17" s="88"/>
      <c r="F17" s="88">
        <v>1</v>
      </c>
      <c r="G17" s="88"/>
      <c r="H17" s="88"/>
      <c r="I17" s="88"/>
      <c r="J17" s="88"/>
    </row>
    <row r="18" spans="2:10" x14ac:dyDescent="0.35">
      <c r="B18" s="3"/>
      <c r="C18" s="4"/>
      <c r="D18" s="4"/>
      <c r="E18" s="4"/>
      <c r="F18" s="4"/>
      <c r="G18" s="4"/>
      <c r="H18" s="4"/>
      <c r="I18" s="3"/>
      <c r="J18" s="3"/>
    </row>
    <row r="19" spans="2:10" x14ac:dyDescent="0.35">
      <c r="B19" s="70" t="s">
        <v>16</v>
      </c>
      <c r="C19" s="70"/>
      <c r="D19" s="70"/>
      <c r="E19" s="70"/>
      <c r="F19" s="70"/>
      <c r="G19" s="70"/>
      <c r="H19" s="70"/>
      <c r="I19" s="70"/>
      <c r="J19" s="70"/>
    </row>
    <row r="20" spans="2:10" x14ac:dyDescent="0.35">
      <c r="B20" s="2">
        <v>1</v>
      </c>
      <c r="C20" s="69" t="s">
        <v>17</v>
      </c>
      <c r="D20" s="69"/>
      <c r="E20" s="69"/>
      <c r="F20" s="69"/>
      <c r="G20" s="69"/>
      <c r="H20" s="69"/>
      <c r="I20" s="88" t="s">
        <v>123</v>
      </c>
      <c r="J20" s="88"/>
    </row>
    <row r="21" spans="2:10" x14ac:dyDescent="0.35">
      <c r="B21" s="2">
        <v>2</v>
      </c>
      <c r="C21" s="69" t="s">
        <v>18</v>
      </c>
      <c r="D21" s="69"/>
      <c r="E21" s="69"/>
      <c r="F21" s="69"/>
      <c r="G21" s="69"/>
      <c r="H21" s="69"/>
      <c r="I21" s="88" t="s">
        <v>124</v>
      </c>
      <c r="J21" s="88"/>
    </row>
    <row r="22" spans="2:10" x14ac:dyDescent="0.35">
      <c r="B22" s="2">
        <v>3</v>
      </c>
      <c r="C22" s="69" t="s">
        <v>19</v>
      </c>
      <c r="D22" s="69"/>
      <c r="E22" s="69"/>
      <c r="F22" s="69"/>
      <c r="G22" s="69"/>
      <c r="H22" s="69"/>
      <c r="I22" s="90">
        <v>1377.94</v>
      </c>
      <c r="J22" s="88"/>
    </row>
    <row r="23" spans="2:10" x14ac:dyDescent="0.35">
      <c r="B23" s="2">
        <v>4</v>
      </c>
      <c r="C23" s="69" t="s">
        <v>20</v>
      </c>
      <c r="D23" s="69"/>
      <c r="E23" s="69"/>
      <c r="F23" s="69"/>
      <c r="G23" s="69"/>
      <c r="H23" s="69"/>
      <c r="I23" s="73" t="s">
        <v>144</v>
      </c>
      <c r="J23" s="73"/>
    </row>
    <row r="24" spans="2:10" x14ac:dyDescent="0.35">
      <c r="B24" s="2">
        <v>5</v>
      </c>
      <c r="C24" s="69" t="s">
        <v>21</v>
      </c>
      <c r="D24" s="69"/>
      <c r="E24" s="69"/>
      <c r="F24" s="69"/>
      <c r="G24" s="69"/>
      <c r="H24" s="69"/>
      <c r="I24" s="87">
        <v>45323</v>
      </c>
      <c r="J24" s="88"/>
    </row>
    <row r="25" spans="2:10" x14ac:dyDescent="0.35">
      <c r="B25" s="89"/>
      <c r="C25" s="89"/>
      <c r="D25" s="89"/>
      <c r="E25" s="89"/>
      <c r="F25" s="89"/>
      <c r="G25" s="89"/>
      <c r="H25" s="89"/>
      <c r="I25" s="89"/>
      <c r="J25" s="89"/>
    </row>
    <row r="26" spans="2:10" x14ac:dyDescent="0.35">
      <c r="B26" s="79" t="s">
        <v>22</v>
      </c>
      <c r="C26" s="79"/>
      <c r="D26" s="79"/>
      <c r="E26" s="79"/>
      <c r="F26" s="79"/>
      <c r="G26" s="79"/>
      <c r="H26" s="79"/>
      <c r="I26" s="79"/>
      <c r="J26" s="79"/>
    </row>
    <row r="27" spans="2:10" x14ac:dyDescent="0.35">
      <c r="B27" s="5">
        <v>1</v>
      </c>
      <c r="C27" s="73" t="s">
        <v>23</v>
      </c>
      <c r="D27" s="73"/>
      <c r="E27" s="73"/>
      <c r="F27" s="73"/>
      <c r="G27" s="73"/>
      <c r="H27" s="73"/>
      <c r="I27" s="5" t="s">
        <v>24</v>
      </c>
      <c r="J27" s="5" t="s">
        <v>25</v>
      </c>
    </row>
    <row r="28" spans="2:10" x14ac:dyDescent="0.35">
      <c r="B28" s="5" t="s">
        <v>3</v>
      </c>
      <c r="C28" s="69" t="s">
        <v>26</v>
      </c>
      <c r="D28" s="69"/>
      <c r="E28" s="69"/>
      <c r="F28" s="69"/>
      <c r="G28" s="69"/>
      <c r="H28" s="69"/>
      <c r="I28" s="6"/>
      <c r="J28" s="7">
        <v>1377.94</v>
      </c>
    </row>
    <row r="29" spans="2:10" x14ac:dyDescent="0.35">
      <c r="B29" s="5" t="s">
        <v>5</v>
      </c>
      <c r="C29" s="69" t="s">
        <v>118</v>
      </c>
      <c r="D29" s="69"/>
      <c r="E29" s="69"/>
      <c r="F29" s="69"/>
      <c r="G29" s="69"/>
      <c r="H29" s="69"/>
      <c r="I29" s="8"/>
      <c r="J29" s="7">
        <v>1631.88</v>
      </c>
    </row>
    <row r="30" spans="2:10" x14ac:dyDescent="0.35">
      <c r="B30" s="5" t="s">
        <v>7</v>
      </c>
      <c r="C30" s="69" t="s">
        <v>119</v>
      </c>
      <c r="D30" s="69"/>
      <c r="E30" s="69"/>
      <c r="F30" s="69"/>
      <c r="G30" s="69"/>
      <c r="H30" s="69"/>
      <c r="I30" s="8">
        <v>0.3</v>
      </c>
      <c r="J30" s="7">
        <f>J28*30%</f>
        <v>413.38200000000001</v>
      </c>
    </row>
    <row r="31" spans="2:10" x14ac:dyDescent="0.35">
      <c r="B31" s="5" t="s">
        <v>9</v>
      </c>
      <c r="C31" s="69" t="s">
        <v>27</v>
      </c>
      <c r="D31" s="69"/>
      <c r="E31" s="69"/>
      <c r="F31" s="69"/>
      <c r="G31" s="69"/>
      <c r="H31" s="69"/>
      <c r="I31" s="8"/>
      <c r="J31" s="7">
        <v>163.19</v>
      </c>
    </row>
    <row r="32" spans="2:10" x14ac:dyDescent="0.35">
      <c r="B32" s="5" t="s">
        <v>28</v>
      </c>
      <c r="C32" s="69" t="s">
        <v>145</v>
      </c>
      <c r="D32" s="69"/>
      <c r="E32" s="69"/>
      <c r="F32" s="69"/>
      <c r="G32" s="69"/>
      <c r="H32" s="69"/>
      <c r="I32" s="8"/>
      <c r="J32" s="7">
        <v>200.6</v>
      </c>
    </row>
    <row r="33" spans="2:12" x14ac:dyDescent="0.35">
      <c r="B33" s="5" t="s">
        <v>42</v>
      </c>
      <c r="C33" s="69" t="s">
        <v>120</v>
      </c>
      <c r="D33" s="69"/>
      <c r="E33" s="69"/>
      <c r="F33" s="69"/>
      <c r="G33" s="69"/>
      <c r="H33" s="69"/>
      <c r="I33" s="8"/>
      <c r="J33" s="7">
        <v>350.52</v>
      </c>
    </row>
    <row r="34" spans="2:12" x14ac:dyDescent="0.35">
      <c r="B34" s="5" t="s">
        <v>44</v>
      </c>
      <c r="C34" s="69" t="s">
        <v>121</v>
      </c>
      <c r="D34" s="69"/>
      <c r="E34" s="69"/>
      <c r="F34" s="69"/>
      <c r="G34" s="69"/>
      <c r="H34" s="69"/>
      <c r="I34" s="8"/>
      <c r="J34" s="7">
        <v>689.59</v>
      </c>
    </row>
    <row r="35" spans="2:12" x14ac:dyDescent="0.35">
      <c r="B35" s="73" t="s">
        <v>29</v>
      </c>
      <c r="C35" s="73"/>
      <c r="D35" s="73"/>
      <c r="E35" s="73"/>
      <c r="F35" s="73"/>
      <c r="G35" s="73"/>
      <c r="H35" s="73"/>
      <c r="I35" s="73"/>
      <c r="J35" s="9">
        <f>SUM(J28:J34)</f>
        <v>4827.1020000000008</v>
      </c>
    </row>
    <row r="36" spans="2:12" x14ac:dyDescent="0.35">
      <c r="B36" s="10"/>
      <c r="C36" s="10"/>
      <c r="D36" s="10"/>
      <c r="E36" s="10"/>
      <c r="F36" s="10"/>
      <c r="G36" s="10"/>
      <c r="H36" s="10"/>
      <c r="I36" s="10"/>
      <c r="J36" s="11"/>
    </row>
    <row r="37" spans="2:12" x14ac:dyDescent="0.35">
      <c r="B37" s="79" t="s">
        <v>30</v>
      </c>
      <c r="C37" s="79"/>
      <c r="D37" s="79"/>
      <c r="E37" s="79"/>
      <c r="F37" s="79"/>
      <c r="G37" s="79"/>
      <c r="H37" s="79"/>
      <c r="I37" s="79"/>
      <c r="J37" s="79"/>
    </row>
    <row r="38" spans="2:12" x14ac:dyDescent="0.35">
      <c r="B38" s="70" t="s">
        <v>31</v>
      </c>
      <c r="C38" s="70"/>
      <c r="D38" s="70"/>
      <c r="E38" s="70"/>
      <c r="F38" s="70"/>
      <c r="G38" s="70"/>
      <c r="H38" s="70"/>
      <c r="I38" s="64" t="s">
        <v>24</v>
      </c>
      <c r="J38" s="64" t="s">
        <v>25</v>
      </c>
    </row>
    <row r="39" spans="2:12" x14ac:dyDescent="0.35">
      <c r="B39" s="5" t="s">
        <v>3</v>
      </c>
      <c r="C39" s="69" t="s">
        <v>32</v>
      </c>
      <c r="D39" s="69"/>
      <c r="E39" s="69"/>
      <c r="F39" s="69"/>
      <c r="G39" s="69"/>
      <c r="H39" s="69"/>
      <c r="I39" s="13">
        <v>8.3333000000000004E-2</v>
      </c>
      <c r="J39" s="7">
        <f>TRUNC($J$35*I39,2)</f>
        <v>402.25</v>
      </c>
    </row>
    <row r="40" spans="2:12" x14ac:dyDescent="0.35">
      <c r="B40" s="5" t="s">
        <v>5</v>
      </c>
      <c r="C40" s="69" t="s">
        <v>33</v>
      </c>
      <c r="D40" s="69"/>
      <c r="E40" s="69"/>
      <c r="F40" s="69"/>
      <c r="G40" s="69"/>
      <c r="H40" s="69"/>
      <c r="I40" s="14">
        <v>0.121</v>
      </c>
      <c r="J40" s="7">
        <f>TRUNC($J$35*I40,2)</f>
        <v>584.07000000000005</v>
      </c>
    </row>
    <row r="41" spans="2:12" x14ac:dyDescent="0.35">
      <c r="B41" s="73" t="s">
        <v>34</v>
      </c>
      <c r="C41" s="73"/>
      <c r="D41" s="73"/>
      <c r="E41" s="73"/>
      <c r="F41" s="73"/>
      <c r="G41" s="73"/>
      <c r="H41" s="73"/>
      <c r="I41" s="15">
        <f>SUM(I39:I40)</f>
        <v>0.20433299999999999</v>
      </c>
      <c r="J41" s="9">
        <f>SUM(J39:J40)</f>
        <v>986.32</v>
      </c>
    </row>
    <row r="42" spans="2:12" x14ac:dyDescent="0.35">
      <c r="B42" s="80"/>
      <c r="C42" s="80"/>
      <c r="D42" s="80"/>
      <c r="E42" s="80"/>
      <c r="F42" s="80"/>
      <c r="G42" s="80"/>
      <c r="H42" s="80"/>
      <c r="I42" s="80"/>
      <c r="J42" s="80"/>
    </row>
    <row r="43" spans="2:12" x14ac:dyDescent="0.35">
      <c r="B43" s="70" t="s">
        <v>35</v>
      </c>
      <c r="C43" s="70"/>
      <c r="D43" s="70"/>
      <c r="E43" s="70"/>
      <c r="F43" s="70"/>
      <c r="G43" s="70"/>
      <c r="H43" s="70"/>
      <c r="I43" s="64" t="s">
        <v>24</v>
      </c>
      <c r="J43" s="64" t="s">
        <v>25</v>
      </c>
    </row>
    <row r="44" spans="2:12" x14ac:dyDescent="0.35">
      <c r="B44" s="5" t="s">
        <v>3</v>
      </c>
      <c r="C44" s="69" t="s">
        <v>36</v>
      </c>
      <c r="D44" s="69"/>
      <c r="E44" s="69"/>
      <c r="F44" s="69"/>
      <c r="G44" s="69"/>
      <c r="H44" s="69"/>
      <c r="I44" s="13">
        <v>0.2</v>
      </c>
      <c r="J44" s="7">
        <f>TRUNC(($J$35+$J$41)*$I$44,2)</f>
        <v>1162.68</v>
      </c>
    </row>
    <row r="45" spans="2:12" x14ac:dyDescent="0.35">
      <c r="B45" s="5" t="s">
        <v>5</v>
      </c>
      <c r="C45" s="69" t="s">
        <v>37</v>
      </c>
      <c r="D45" s="69"/>
      <c r="E45" s="69"/>
      <c r="F45" s="69"/>
      <c r="G45" s="69"/>
      <c r="H45" s="69"/>
      <c r="I45" s="13">
        <v>2.5000000000000001E-2</v>
      </c>
      <c r="J45" s="7">
        <f>TRUNC(($J$35+$J$41)*$I$45,2)</f>
        <v>145.33000000000001</v>
      </c>
    </row>
    <row r="46" spans="2:12" ht="15" customHeight="1" x14ac:dyDescent="0.35">
      <c r="B46" s="5" t="s">
        <v>7</v>
      </c>
      <c r="C46" s="69" t="s">
        <v>38</v>
      </c>
      <c r="D46" s="69"/>
      <c r="E46" s="69"/>
      <c r="F46" s="69"/>
      <c r="G46" s="69"/>
      <c r="H46" s="69"/>
      <c r="I46" s="17">
        <v>0.03</v>
      </c>
      <c r="J46" s="7">
        <f>TRUNC(($J$35+$J$41)*$I$46,2)</f>
        <v>174.4</v>
      </c>
      <c r="L46" s="84" t="s">
        <v>39</v>
      </c>
    </row>
    <row r="47" spans="2:12" x14ac:dyDescent="0.35">
      <c r="B47" s="5" t="s">
        <v>9</v>
      </c>
      <c r="C47" s="69" t="s">
        <v>40</v>
      </c>
      <c r="D47" s="69"/>
      <c r="E47" s="69"/>
      <c r="F47" s="69"/>
      <c r="G47" s="69"/>
      <c r="H47" s="69"/>
      <c r="I47" s="13">
        <v>1.4999999999999999E-2</v>
      </c>
      <c r="J47" s="7">
        <f>TRUNC(($J$35+$J$41)*$I$47,2)</f>
        <v>87.2</v>
      </c>
      <c r="L47" s="85"/>
    </row>
    <row r="48" spans="2:12" x14ac:dyDescent="0.35">
      <c r="B48" s="5" t="s">
        <v>28</v>
      </c>
      <c r="C48" s="69" t="s">
        <v>41</v>
      </c>
      <c r="D48" s="69"/>
      <c r="E48" s="69"/>
      <c r="F48" s="69"/>
      <c r="G48" s="69"/>
      <c r="H48" s="69"/>
      <c r="I48" s="13">
        <v>0.01</v>
      </c>
      <c r="J48" s="7">
        <f>TRUNC(($J$35+$J$41)*$I$48,2)</f>
        <v>58.13</v>
      </c>
      <c r="L48" s="85"/>
    </row>
    <row r="49" spans="2:12" x14ac:dyDescent="0.35">
      <c r="B49" s="5" t="s">
        <v>42</v>
      </c>
      <c r="C49" s="69" t="s">
        <v>43</v>
      </c>
      <c r="D49" s="69"/>
      <c r="E49" s="69"/>
      <c r="F49" s="69"/>
      <c r="G49" s="69"/>
      <c r="H49" s="69"/>
      <c r="I49" s="13">
        <v>6.0000000000000001E-3</v>
      </c>
      <c r="J49" s="7">
        <f>TRUNC(($J$35+$J$41)*$I$49,2)</f>
        <v>34.880000000000003</v>
      </c>
      <c r="L49" s="85"/>
    </row>
    <row r="50" spans="2:12" x14ac:dyDescent="0.35">
      <c r="B50" s="5" t="s">
        <v>44</v>
      </c>
      <c r="C50" s="69" t="s">
        <v>45</v>
      </c>
      <c r="D50" s="69"/>
      <c r="E50" s="69"/>
      <c r="F50" s="69"/>
      <c r="G50" s="69"/>
      <c r="H50" s="69"/>
      <c r="I50" s="13">
        <v>2E-3</v>
      </c>
      <c r="J50" s="7">
        <f>TRUNC(($J$35+$J$41)*$I$50,2)</f>
        <v>11.62</v>
      </c>
      <c r="L50" s="86"/>
    </row>
    <row r="51" spans="2:12" x14ac:dyDescent="0.35">
      <c r="B51" s="5" t="s">
        <v>46</v>
      </c>
      <c r="C51" s="69" t="s">
        <v>47</v>
      </c>
      <c r="D51" s="69"/>
      <c r="E51" s="69"/>
      <c r="F51" s="69"/>
      <c r="G51" s="69"/>
      <c r="H51" s="69"/>
      <c r="I51" s="13">
        <v>0.08</v>
      </c>
      <c r="J51" s="7">
        <f>TRUNC(($J$35+$J$41)*$I$51,2)</f>
        <v>465.07</v>
      </c>
    </row>
    <row r="52" spans="2:12" x14ac:dyDescent="0.35">
      <c r="B52" s="73" t="s">
        <v>48</v>
      </c>
      <c r="C52" s="73"/>
      <c r="D52" s="73"/>
      <c r="E52" s="73"/>
      <c r="F52" s="73"/>
      <c r="G52" s="73"/>
      <c r="H52" s="73"/>
      <c r="I52" s="15">
        <f>SUM(I44:I51)</f>
        <v>0.36800000000000005</v>
      </c>
      <c r="J52" s="9">
        <f>SUM(J44:J51)</f>
        <v>2139.3100000000004</v>
      </c>
    </row>
    <row r="53" spans="2:12" x14ac:dyDescent="0.35">
      <c r="B53" s="80"/>
      <c r="C53" s="80"/>
      <c r="D53" s="80"/>
      <c r="E53" s="80"/>
      <c r="F53" s="80"/>
      <c r="G53" s="80"/>
      <c r="H53" s="80"/>
      <c r="I53" s="80"/>
      <c r="J53" s="80"/>
    </row>
    <row r="54" spans="2:12" x14ac:dyDescent="0.35">
      <c r="B54" s="70" t="s">
        <v>49</v>
      </c>
      <c r="C54" s="70"/>
      <c r="D54" s="70"/>
      <c r="E54" s="70"/>
      <c r="F54" s="70"/>
      <c r="G54" s="70"/>
      <c r="H54" s="70"/>
      <c r="I54" s="67"/>
      <c r="J54" s="64" t="s">
        <v>25</v>
      </c>
    </row>
    <row r="55" spans="2:12" x14ac:dyDescent="0.35">
      <c r="B55" s="5" t="s">
        <v>3</v>
      </c>
      <c r="C55" s="77" t="s">
        <v>146</v>
      </c>
      <c r="D55" s="77"/>
      <c r="E55" s="77"/>
      <c r="F55" s="77"/>
      <c r="G55" s="77"/>
      <c r="H55" s="77"/>
      <c r="I55" s="2" t="s">
        <v>50</v>
      </c>
      <c r="J55" s="18">
        <v>0</v>
      </c>
    </row>
    <row r="56" spans="2:12" x14ac:dyDescent="0.35">
      <c r="B56" s="5" t="s">
        <v>5</v>
      </c>
      <c r="C56" s="77" t="s">
        <v>176</v>
      </c>
      <c r="D56" s="77"/>
      <c r="E56" s="77"/>
      <c r="F56" s="77"/>
      <c r="G56" s="77"/>
      <c r="H56" s="77"/>
      <c r="I56" s="2" t="s">
        <v>50</v>
      </c>
      <c r="J56" s="18">
        <v>500</v>
      </c>
    </row>
    <row r="57" spans="2:12" x14ac:dyDescent="0.35">
      <c r="B57" s="5" t="s">
        <v>42</v>
      </c>
      <c r="C57" s="77" t="s">
        <v>138</v>
      </c>
      <c r="D57" s="77"/>
      <c r="E57" s="77"/>
      <c r="F57" s="77"/>
      <c r="G57" s="77"/>
      <c r="H57" s="77"/>
      <c r="I57" s="2">
        <v>0</v>
      </c>
      <c r="J57" s="18">
        <f>I57*30/2</f>
        <v>0</v>
      </c>
    </row>
    <row r="58" spans="2:12" x14ac:dyDescent="0.35">
      <c r="B58" s="73" t="s">
        <v>51</v>
      </c>
      <c r="C58" s="73"/>
      <c r="D58" s="73"/>
      <c r="E58" s="73"/>
      <c r="F58" s="73"/>
      <c r="G58" s="73"/>
      <c r="H58" s="73"/>
      <c r="I58" s="73"/>
      <c r="J58" s="9">
        <f>SUM(J55:J57)</f>
        <v>500</v>
      </c>
    </row>
    <row r="59" spans="2:12" x14ac:dyDescent="0.35">
      <c r="B59" s="80"/>
      <c r="C59" s="80"/>
      <c r="D59" s="80"/>
      <c r="E59" s="80"/>
      <c r="F59" s="80"/>
      <c r="G59" s="80"/>
      <c r="H59" s="80"/>
      <c r="I59" s="80"/>
      <c r="J59" s="80"/>
    </row>
    <row r="60" spans="2:12" x14ac:dyDescent="0.35">
      <c r="B60" s="70" t="s">
        <v>52</v>
      </c>
      <c r="C60" s="70"/>
      <c r="D60" s="70"/>
      <c r="E60" s="70"/>
      <c r="F60" s="70"/>
      <c r="G60" s="70"/>
      <c r="H60" s="70"/>
      <c r="I60" s="70"/>
      <c r="J60" s="70"/>
    </row>
    <row r="61" spans="2:12" x14ac:dyDescent="0.35">
      <c r="B61" s="70" t="s">
        <v>53</v>
      </c>
      <c r="C61" s="70"/>
      <c r="D61" s="70"/>
      <c r="E61" s="70"/>
      <c r="F61" s="70"/>
      <c r="G61" s="70"/>
      <c r="H61" s="70"/>
      <c r="I61" s="70"/>
      <c r="J61" s="64" t="s">
        <v>25</v>
      </c>
    </row>
    <row r="62" spans="2:12" x14ac:dyDescent="0.35">
      <c r="B62" s="5" t="s">
        <v>54</v>
      </c>
      <c r="C62" s="69" t="s">
        <v>55</v>
      </c>
      <c r="D62" s="69"/>
      <c r="E62" s="69"/>
      <c r="F62" s="69"/>
      <c r="G62" s="69"/>
      <c r="H62" s="69"/>
      <c r="I62" s="69"/>
      <c r="J62" s="7">
        <f>J41</f>
        <v>986.32</v>
      </c>
    </row>
    <row r="63" spans="2:12" x14ac:dyDescent="0.35">
      <c r="B63" s="5" t="s">
        <v>56</v>
      </c>
      <c r="C63" s="69" t="s">
        <v>57</v>
      </c>
      <c r="D63" s="69"/>
      <c r="E63" s="69"/>
      <c r="F63" s="69"/>
      <c r="G63" s="69"/>
      <c r="H63" s="69"/>
      <c r="I63" s="69"/>
      <c r="J63" s="19">
        <f>J52</f>
        <v>2139.3100000000004</v>
      </c>
    </row>
    <row r="64" spans="2:12" x14ac:dyDescent="0.35">
      <c r="B64" s="5" t="s">
        <v>58</v>
      </c>
      <c r="C64" s="69" t="s">
        <v>59</v>
      </c>
      <c r="D64" s="69"/>
      <c r="E64" s="69"/>
      <c r="F64" s="69"/>
      <c r="G64" s="69"/>
      <c r="H64" s="69"/>
      <c r="I64" s="69"/>
      <c r="J64" s="19">
        <f>J58</f>
        <v>500</v>
      </c>
    </row>
    <row r="65" spans="2:10" x14ac:dyDescent="0.35">
      <c r="B65" s="73" t="s">
        <v>60</v>
      </c>
      <c r="C65" s="73"/>
      <c r="D65" s="73"/>
      <c r="E65" s="73"/>
      <c r="F65" s="73"/>
      <c r="G65" s="73"/>
      <c r="H65" s="73"/>
      <c r="I65" s="73"/>
      <c r="J65" s="20">
        <f>SUM(J62:J64)</f>
        <v>3625.6300000000006</v>
      </c>
    </row>
    <row r="66" spans="2:10" x14ac:dyDescent="0.35">
      <c r="B66" s="80"/>
      <c r="C66" s="80"/>
      <c r="D66" s="80"/>
      <c r="E66" s="80"/>
      <c r="F66" s="80"/>
      <c r="G66" s="80"/>
      <c r="H66" s="80"/>
      <c r="I66" s="80"/>
      <c r="J66" s="80"/>
    </row>
    <row r="67" spans="2:10" x14ac:dyDescent="0.35">
      <c r="B67" s="79" t="s">
        <v>61</v>
      </c>
      <c r="C67" s="79"/>
      <c r="D67" s="79"/>
      <c r="E67" s="79"/>
      <c r="F67" s="79"/>
      <c r="G67" s="79"/>
      <c r="H67" s="79"/>
      <c r="I67" s="79"/>
      <c r="J67" s="79"/>
    </row>
    <row r="68" spans="2:10" x14ac:dyDescent="0.35">
      <c r="B68" s="12">
        <v>3</v>
      </c>
      <c r="C68" s="70" t="s">
        <v>62</v>
      </c>
      <c r="D68" s="70"/>
      <c r="E68" s="70"/>
      <c r="F68" s="70"/>
      <c r="G68" s="70"/>
      <c r="H68" s="70"/>
      <c r="I68" s="64" t="s">
        <v>24</v>
      </c>
      <c r="J68" s="64" t="s">
        <v>25</v>
      </c>
    </row>
    <row r="69" spans="2:10" x14ac:dyDescent="0.35">
      <c r="B69" s="5" t="s">
        <v>3</v>
      </c>
      <c r="C69" s="69" t="s">
        <v>63</v>
      </c>
      <c r="D69" s="69"/>
      <c r="E69" s="69"/>
      <c r="F69" s="69"/>
      <c r="G69" s="69"/>
      <c r="H69" s="69"/>
      <c r="I69" s="13">
        <f>(1/12)*5%</f>
        <v>4.1666666666666666E-3</v>
      </c>
      <c r="J69" s="19">
        <f>TRUNC(I69*$J$35,2)</f>
        <v>20.11</v>
      </c>
    </row>
    <row r="70" spans="2:10" x14ac:dyDescent="0.35">
      <c r="B70" s="5" t="s">
        <v>5</v>
      </c>
      <c r="C70" s="69" t="s">
        <v>64</v>
      </c>
      <c r="D70" s="69"/>
      <c r="E70" s="69"/>
      <c r="F70" s="69"/>
      <c r="G70" s="69"/>
      <c r="H70" s="69"/>
      <c r="I70" s="13">
        <f>I51*I69</f>
        <v>3.3333333333333332E-4</v>
      </c>
      <c r="J70" s="19">
        <f>TRUNC(I70*$J$35,2)</f>
        <v>1.6</v>
      </c>
    </row>
    <row r="71" spans="2:10" x14ac:dyDescent="0.35">
      <c r="B71" s="5" t="s">
        <v>7</v>
      </c>
      <c r="C71" s="69" t="s">
        <v>65</v>
      </c>
      <c r="D71" s="69"/>
      <c r="E71" s="69"/>
      <c r="F71" s="69"/>
      <c r="G71" s="69"/>
      <c r="H71" s="69"/>
      <c r="I71" s="13">
        <f>((7/30)/12)</f>
        <v>1.9444444444444445E-2</v>
      </c>
      <c r="J71" s="19">
        <f>TRUNC(I71*$J$35,2)</f>
        <v>93.86</v>
      </c>
    </row>
    <row r="72" spans="2:10" x14ac:dyDescent="0.35">
      <c r="B72" s="5" t="s">
        <v>9</v>
      </c>
      <c r="C72" s="69" t="s">
        <v>66</v>
      </c>
      <c r="D72" s="69"/>
      <c r="E72" s="69"/>
      <c r="F72" s="69"/>
      <c r="G72" s="69"/>
      <c r="H72" s="69"/>
      <c r="I72" s="14">
        <f>I52*I71</f>
        <v>7.1555555555555565E-3</v>
      </c>
      <c r="J72" s="19">
        <f t="shared" ref="J72" si="0">TRUNC(I72*$J$35,2)</f>
        <v>34.54</v>
      </c>
    </row>
    <row r="73" spans="2:10" ht="25.5" customHeight="1" x14ac:dyDescent="0.35">
      <c r="B73" s="5" t="s">
        <v>28</v>
      </c>
      <c r="C73" s="81" t="s">
        <v>147</v>
      </c>
      <c r="D73" s="81"/>
      <c r="E73" s="81"/>
      <c r="F73" s="81"/>
      <c r="G73" s="81"/>
      <c r="H73" s="81"/>
      <c r="I73" s="13">
        <v>0.05</v>
      </c>
      <c r="J73" s="19">
        <f>TRUNC(I73*$J$35,2)</f>
        <v>241.35</v>
      </c>
    </row>
    <row r="74" spans="2:10" x14ac:dyDescent="0.35">
      <c r="B74" s="73" t="s">
        <v>67</v>
      </c>
      <c r="C74" s="73"/>
      <c r="D74" s="73"/>
      <c r="E74" s="73"/>
      <c r="F74" s="73"/>
      <c r="G74" s="73"/>
      <c r="H74" s="73"/>
      <c r="I74" s="15">
        <f>SUM(I69:I73)</f>
        <v>8.1100000000000005E-2</v>
      </c>
      <c r="J74" s="9">
        <f>SUM(J69:J73)</f>
        <v>391.46</v>
      </c>
    </row>
    <row r="75" spans="2:10" x14ac:dyDescent="0.35">
      <c r="B75" s="83"/>
      <c r="C75" s="83"/>
      <c r="D75" s="83"/>
      <c r="E75" s="83"/>
      <c r="F75" s="83"/>
      <c r="G75" s="83"/>
      <c r="H75" s="83"/>
      <c r="I75" s="83"/>
      <c r="J75" s="83"/>
    </row>
    <row r="76" spans="2:10" x14ac:dyDescent="0.35">
      <c r="B76" s="79" t="s">
        <v>68</v>
      </c>
      <c r="C76" s="79"/>
      <c r="D76" s="79"/>
      <c r="E76" s="79"/>
      <c r="F76" s="79"/>
      <c r="G76" s="79"/>
      <c r="H76" s="79"/>
      <c r="I76" s="79"/>
      <c r="J76" s="79"/>
    </row>
    <row r="77" spans="2:10" x14ac:dyDescent="0.35">
      <c r="B77" s="70" t="s">
        <v>69</v>
      </c>
      <c r="C77" s="70"/>
      <c r="D77" s="70"/>
      <c r="E77" s="70"/>
      <c r="F77" s="70"/>
      <c r="G77" s="70"/>
      <c r="H77" s="70"/>
      <c r="I77" s="64" t="s">
        <v>24</v>
      </c>
      <c r="J77" s="64" t="s">
        <v>25</v>
      </c>
    </row>
    <row r="78" spans="2:10" x14ac:dyDescent="0.35">
      <c r="B78" s="5" t="s">
        <v>3</v>
      </c>
      <c r="C78" s="82" t="s">
        <v>70</v>
      </c>
      <c r="D78" s="82"/>
      <c r="E78" s="82"/>
      <c r="F78" s="82"/>
      <c r="G78" s="82"/>
      <c r="H78" s="82"/>
      <c r="I78" s="21">
        <v>9.2999999999999992E-3</v>
      </c>
      <c r="J78" s="22">
        <f>TRUNC(($J$35)*I78,2)</f>
        <v>44.89</v>
      </c>
    </row>
    <row r="79" spans="2:10" x14ac:dyDescent="0.35">
      <c r="B79" s="5" t="s">
        <v>5</v>
      </c>
      <c r="C79" s="82" t="s">
        <v>71</v>
      </c>
      <c r="D79" s="82"/>
      <c r="E79" s="82"/>
      <c r="F79" s="82"/>
      <c r="G79" s="82"/>
      <c r="H79" s="82"/>
      <c r="I79" s="21">
        <v>2.8E-3</v>
      </c>
      <c r="J79" s="22">
        <f t="shared" ref="J79:J83" si="1">TRUNC(($J$35)*I79,2)</f>
        <v>13.51</v>
      </c>
    </row>
    <row r="80" spans="2:10" x14ac:dyDescent="0.35">
      <c r="B80" s="5" t="s">
        <v>7</v>
      </c>
      <c r="C80" s="82" t="s">
        <v>72</v>
      </c>
      <c r="D80" s="82"/>
      <c r="E80" s="82"/>
      <c r="F80" s="82"/>
      <c r="G80" s="82"/>
      <c r="H80" s="82"/>
      <c r="I80" s="21">
        <v>2.0000000000000001E-4</v>
      </c>
      <c r="J80" s="22">
        <f t="shared" si="1"/>
        <v>0.96</v>
      </c>
    </row>
    <row r="81" spans="2:10" x14ac:dyDescent="0.35">
      <c r="B81" s="5" t="s">
        <v>9</v>
      </c>
      <c r="C81" s="82" t="s">
        <v>73</v>
      </c>
      <c r="D81" s="82"/>
      <c r="E81" s="82"/>
      <c r="F81" s="82"/>
      <c r="G81" s="82"/>
      <c r="H81" s="82"/>
      <c r="I81" s="21">
        <v>3.3E-3</v>
      </c>
      <c r="J81" s="22">
        <f t="shared" si="1"/>
        <v>15.92</v>
      </c>
    </row>
    <row r="82" spans="2:10" x14ac:dyDescent="0.35">
      <c r="B82" s="5" t="s">
        <v>28</v>
      </c>
      <c r="C82" s="82" t="s">
        <v>74</v>
      </c>
      <c r="D82" s="82"/>
      <c r="E82" s="82"/>
      <c r="F82" s="82"/>
      <c r="G82" s="82"/>
      <c r="H82" s="82"/>
      <c r="I82" s="21">
        <v>6.9999999999999999E-4</v>
      </c>
      <c r="J82" s="22">
        <f t="shared" si="1"/>
        <v>3.37</v>
      </c>
    </row>
    <row r="83" spans="2:10" x14ac:dyDescent="0.35">
      <c r="B83" s="5" t="s">
        <v>42</v>
      </c>
      <c r="C83" s="82" t="s">
        <v>75</v>
      </c>
      <c r="D83" s="82"/>
      <c r="E83" s="82"/>
      <c r="F83" s="82"/>
      <c r="G83" s="82"/>
      <c r="H83" s="82"/>
      <c r="I83" s="21">
        <v>0</v>
      </c>
      <c r="J83" s="22">
        <f t="shared" si="1"/>
        <v>0</v>
      </c>
    </row>
    <row r="84" spans="2:10" x14ac:dyDescent="0.35">
      <c r="B84" s="73" t="s">
        <v>76</v>
      </c>
      <c r="C84" s="73"/>
      <c r="D84" s="73"/>
      <c r="E84" s="73"/>
      <c r="F84" s="73"/>
      <c r="G84" s="73"/>
      <c r="H84" s="73"/>
      <c r="I84" s="15">
        <f>SUM(I78:I83)</f>
        <v>1.6299999999999999E-2</v>
      </c>
      <c r="J84" s="9">
        <f>SUM(J78:J83)</f>
        <v>78.650000000000006</v>
      </c>
    </row>
    <row r="85" spans="2:10" x14ac:dyDescent="0.35">
      <c r="B85" s="80"/>
      <c r="C85" s="80"/>
      <c r="D85" s="80"/>
      <c r="E85" s="80"/>
      <c r="F85" s="80"/>
      <c r="G85" s="80"/>
      <c r="H85" s="80"/>
      <c r="I85" s="80"/>
      <c r="J85" s="80"/>
    </row>
    <row r="86" spans="2:10" x14ac:dyDescent="0.35">
      <c r="B86" s="70" t="s">
        <v>77</v>
      </c>
      <c r="C86" s="70"/>
      <c r="D86" s="70"/>
      <c r="E86" s="70"/>
      <c r="F86" s="70"/>
      <c r="G86" s="70"/>
      <c r="H86" s="70"/>
      <c r="I86" s="64" t="s">
        <v>24</v>
      </c>
      <c r="J86" s="64" t="s">
        <v>25</v>
      </c>
    </row>
    <row r="87" spans="2:10" x14ac:dyDescent="0.35">
      <c r="B87" s="5" t="s">
        <v>3</v>
      </c>
      <c r="C87" s="81" t="s">
        <v>78</v>
      </c>
      <c r="D87" s="69"/>
      <c r="E87" s="69"/>
      <c r="F87" s="69"/>
      <c r="G87" s="69"/>
      <c r="H87" s="69"/>
      <c r="I87" s="13">
        <v>0</v>
      </c>
      <c r="J87" s="7">
        <v>0</v>
      </c>
    </row>
    <row r="88" spans="2:10" x14ac:dyDescent="0.35">
      <c r="B88" s="73" t="s">
        <v>79</v>
      </c>
      <c r="C88" s="73"/>
      <c r="D88" s="73"/>
      <c r="E88" s="73"/>
      <c r="F88" s="73"/>
      <c r="G88" s="73"/>
      <c r="H88" s="73"/>
      <c r="I88" s="15">
        <v>0</v>
      </c>
      <c r="J88" s="9">
        <v>0</v>
      </c>
    </row>
    <row r="89" spans="2:10" x14ac:dyDescent="0.35">
      <c r="B89" s="80"/>
      <c r="C89" s="80"/>
      <c r="D89" s="80"/>
      <c r="E89" s="80"/>
      <c r="F89" s="80"/>
      <c r="G89" s="80"/>
      <c r="H89" s="80"/>
      <c r="I89" s="80"/>
      <c r="J89" s="80"/>
    </row>
    <row r="90" spans="2:10" x14ac:dyDescent="0.35">
      <c r="B90" s="70" t="s">
        <v>80</v>
      </c>
      <c r="C90" s="70"/>
      <c r="D90" s="70"/>
      <c r="E90" s="70"/>
      <c r="F90" s="70"/>
      <c r="G90" s="70"/>
      <c r="H90" s="70"/>
      <c r="I90" s="70"/>
      <c r="J90" s="70"/>
    </row>
    <row r="91" spans="2:10" x14ac:dyDescent="0.35">
      <c r="B91" s="70" t="s">
        <v>81</v>
      </c>
      <c r="C91" s="70"/>
      <c r="D91" s="70"/>
      <c r="E91" s="70"/>
      <c r="F91" s="70"/>
      <c r="G91" s="70"/>
      <c r="H91" s="70"/>
      <c r="I91" s="70"/>
      <c r="J91" s="64" t="s">
        <v>25</v>
      </c>
    </row>
    <row r="92" spans="2:10" x14ac:dyDescent="0.35">
      <c r="B92" s="5" t="s">
        <v>82</v>
      </c>
      <c r="C92" s="69" t="s">
        <v>83</v>
      </c>
      <c r="D92" s="69"/>
      <c r="E92" s="69"/>
      <c r="F92" s="69"/>
      <c r="G92" s="69"/>
      <c r="H92" s="69"/>
      <c r="I92" s="69"/>
      <c r="J92" s="7">
        <f>J84</f>
        <v>78.650000000000006</v>
      </c>
    </row>
    <row r="93" spans="2:10" x14ac:dyDescent="0.35">
      <c r="B93" s="5" t="s">
        <v>84</v>
      </c>
      <c r="C93" s="69" t="s">
        <v>85</v>
      </c>
      <c r="D93" s="69"/>
      <c r="E93" s="69"/>
      <c r="F93" s="69"/>
      <c r="G93" s="69"/>
      <c r="H93" s="69"/>
      <c r="I93" s="69"/>
      <c r="J93" s="19">
        <f>J88</f>
        <v>0</v>
      </c>
    </row>
    <row r="94" spans="2:10" x14ac:dyDescent="0.35">
      <c r="B94" s="73" t="s">
        <v>86</v>
      </c>
      <c r="C94" s="73"/>
      <c r="D94" s="73"/>
      <c r="E94" s="73"/>
      <c r="F94" s="73"/>
      <c r="G94" s="73"/>
      <c r="H94" s="73"/>
      <c r="I94" s="73"/>
      <c r="J94" s="20">
        <f>SUM(J92:J93)</f>
        <v>78.650000000000006</v>
      </c>
    </row>
    <row r="95" spans="2:10" x14ac:dyDescent="0.35">
      <c r="B95" s="80"/>
      <c r="C95" s="80"/>
      <c r="D95" s="80"/>
      <c r="E95" s="80"/>
      <c r="F95" s="80"/>
      <c r="G95" s="80"/>
      <c r="H95" s="80"/>
      <c r="I95" s="80"/>
      <c r="J95" s="80"/>
    </row>
    <row r="96" spans="2:10" x14ac:dyDescent="0.35">
      <c r="B96" s="79" t="s">
        <v>87</v>
      </c>
      <c r="C96" s="79"/>
      <c r="D96" s="79"/>
      <c r="E96" s="79"/>
      <c r="F96" s="79"/>
      <c r="G96" s="79"/>
      <c r="H96" s="79"/>
      <c r="I96" s="79"/>
      <c r="J96" s="79"/>
    </row>
    <row r="97" spans="2:10" x14ac:dyDescent="0.35">
      <c r="B97" s="64">
        <v>5</v>
      </c>
      <c r="C97" s="70" t="s">
        <v>88</v>
      </c>
      <c r="D97" s="70"/>
      <c r="E97" s="70"/>
      <c r="F97" s="70"/>
      <c r="G97" s="70"/>
      <c r="H97" s="70"/>
      <c r="I97" s="64"/>
      <c r="J97" s="64" t="s">
        <v>25</v>
      </c>
    </row>
    <row r="98" spans="2:10" x14ac:dyDescent="0.35">
      <c r="B98" s="5" t="s">
        <v>3</v>
      </c>
      <c r="C98" s="77" t="s">
        <v>89</v>
      </c>
      <c r="D98" s="77"/>
      <c r="E98" s="77"/>
      <c r="F98" s="77"/>
      <c r="G98" s="77"/>
      <c r="H98" s="77"/>
      <c r="I98" s="13"/>
      <c r="J98" s="7">
        <f>Uniformes!N11</f>
        <v>57.591666666666676</v>
      </c>
    </row>
    <row r="99" spans="2:10" x14ac:dyDescent="0.35">
      <c r="B99" s="5" t="s">
        <v>5</v>
      </c>
      <c r="C99" s="77" t="s">
        <v>175</v>
      </c>
      <c r="D99" s="77"/>
      <c r="E99" s="77"/>
      <c r="F99" s="77"/>
      <c r="G99" s="77"/>
      <c r="H99" s="77"/>
      <c r="I99" s="13"/>
      <c r="J99" s="7">
        <f>EPIs!N12</f>
        <v>126.69416666666667</v>
      </c>
    </row>
    <row r="100" spans="2:10" x14ac:dyDescent="0.35">
      <c r="B100" s="23" t="s">
        <v>7</v>
      </c>
      <c r="C100" s="77" t="s">
        <v>90</v>
      </c>
      <c r="D100" s="77"/>
      <c r="E100" s="77"/>
      <c r="F100" s="77"/>
      <c r="G100" s="77"/>
      <c r="H100" s="77"/>
      <c r="I100" s="2" t="s">
        <v>50</v>
      </c>
      <c r="J100" s="7">
        <v>0</v>
      </c>
    </row>
    <row r="101" spans="2:10" x14ac:dyDescent="0.35">
      <c r="B101" s="23" t="s">
        <v>9</v>
      </c>
      <c r="C101" s="77" t="s">
        <v>91</v>
      </c>
      <c r="D101" s="77"/>
      <c r="E101" s="77"/>
      <c r="F101" s="77"/>
      <c r="G101" s="77"/>
      <c r="H101" s="77"/>
      <c r="I101" s="2" t="s">
        <v>50</v>
      </c>
      <c r="J101" s="7">
        <v>0</v>
      </c>
    </row>
    <row r="102" spans="2:10" x14ac:dyDescent="0.35">
      <c r="B102" s="73" t="s">
        <v>92</v>
      </c>
      <c r="C102" s="73"/>
      <c r="D102" s="73"/>
      <c r="E102" s="73"/>
      <c r="F102" s="73"/>
      <c r="G102" s="73"/>
      <c r="H102" s="73"/>
      <c r="I102" s="15" t="s">
        <v>50</v>
      </c>
      <c r="J102" s="9">
        <f>SUM(J98:J101)</f>
        <v>184.28583333333336</v>
      </c>
    </row>
    <row r="103" spans="2:10" x14ac:dyDescent="0.35">
      <c r="B103" s="78"/>
      <c r="C103" s="78"/>
      <c r="D103" s="78"/>
      <c r="E103" s="78"/>
      <c r="F103" s="78"/>
      <c r="G103" s="78"/>
      <c r="H103" s="78"/>
      <c r="I103" s="78"/>
      <c r="J103" s="78"/>
    </row>
    <row r="104" spans="2:10" x14ac:dyDescent="0.35">
      <c r="B104" s="79" t="s">
        <v>93</v>
      </c>
      <c r="C104" s="79"/>
      <c r="D104" s="79"/>
      <c r="E104" s="79"/>
      <c r="F104" s="79"/>
      <c r="G104" s="79"/>
      <c r="H104" s="79"/>
      <c r="I104" s="79"/>
      <c r="J104" s="79"/>
    </row>
    <row r="105" spans="2:10" x14ac:dyDescent="0.35">
      <c r="B105" s="64">
        <v>6</v>
      </c>
      <c r="C105" s="70" t="s">
        <v>94</v>
      </c>
      <c r="D105" s="70"/>
      <c r="E105" s="70"/>
      <c r="F105" s="70"/>
      <c r="G105" s="70"/>
      <c r="H105" s="70"/>
      <c r="I105" s="64" t="s">
        <v>24</v>
      </c>
      <c r="J105" s="64" t="s">
        <v>25</v>
      </c>
    </row>
    <row r="106" spans="2:10" x14ac:dyDescent="0.35">
      <c r="B106" s="5" t="s">
        <v>3</v>
      </c>
      <c r="C106" s="69" t="s">
        <v>95</v>
      </c>
      <c r="D106" s="69"/>
      <c r="E106" s="69"/>
      <c r="F106" s="69"/>
      <c r="G106" s="69"/>
      <c r="H106" s="69"/>
      <c r="I106" s="24">
        <v>4.9000000000000002E-2</v>
      </c>
      <c r="J106" s="7">
        <f>TRUNC(((J129)*I106),2)</f>
        <v>446.24</v>
      </c>
    </row>
    <row r="107" spans="2:10" x14ac:dyDescent="0.35">
      <c r="B107" s="5" t="s">
        <v>5</v>
      </c>
      <c r="C107" s="69" t="s">
        <v>96</v>
      </c>
      <c r="D107" s="69"/>
      <c r="E107" s="69"/>
      <c r="F107" s="69"/>
      <c r="G107" s="69"/>
      <c r="H107" s="69"/>
      <c r="I107" s="24">
        <v>0.05</v>
      </c>
      <c r="J107" s="7">
        <f>TRUNC(((J129+J106)*I107),2)</f>
        <v>477.66</v>
      </c>
    </row>
    <row r="108" spans="2:10" x14ac:dyDescent="0.35">
      <c r="B108" s="5" t="s">
        <v>7</v>
      </c>
      <c r="C108" s="76" t="s">
        <v>97</v>
      </c>
      <c r="D108" s="76"/>
      <c r="E108" s="76"/>
      <c r="F108" s="76"/>
      <c r="G108" s="76"/>
      <c r="H108" s="76"/>
      <c r="I108" s="8"/>
      <c r="J108" s="25"/>
    </row>
    <row r="109" spans="2:10" x14ac:dyDescent="0.35">
      <c r="B109" s="5" t="s">
        <v>98</v>
      </c>
      <c r="C109" s="69" t="s">
        <v>99</v>
      </c>
      <c r="D109" s="69"/>
      <c r="E109" s="69"/>
      <c r="F109" s="69"/>
      <c r="G109" s="69"/>
      <c r="H109" s="69"/>
      <c r="I109" s="26">
        <v>6.4999999999999997E-3</v>
      </c>
      <c r="J109" s="19">
        <f>TRUNC(I109*((J129+J106+J107)/(1-I114)),2)</f>
        <v>71.37</v>
      </c>
    </row>
    <row r="110" spans="2:10" x14ac:dyDescent="0.35">
      <c r="B110" s="5" t="s">
        <v>100</v>
      </c>
      <c r="C110" s="69" t="s">
        <v>101</v>
      </c>
      <c r="D110" s="69"/>
      <c r="E110" s="69"/>
      <c r="F110" s="69"/>
      <c r="G110" s="69"/>
      <c r="H110" s="69"/>
      <c r="I110" s="26">
        <v>0.03</v>
      </c>
      <c r="J110" s="19">
        <f>TRUNC(I110*(J129+J106+J107)/(1-I114),2)</f>
        <v>329.42</v>
      </c>
    </row>
    <row r="111" spans="2:10" x14ac:dyDescent="0.35">
      <c r="B111" s="5" t="s">
        <v>102</v>
      </c>
      <c r="C111" s="69" t="s">
        <v>103</v>
      </c>
      <c r="D111" s="69"/>
      <c r="E111" s="69"/>
      <c r="F111" s="69"/>
      <c r="G111" s="69"/>
      <c r="H111" s="69"/>
      <c r="I111" s="26">
        <v>0.05</v>
      </c>
      <c r="J111" s="19">
        <f>TRUNC(I111*(J129+J106+J107)/(1-I114),2)</f>
        <v>549.04</v>
      </c>
    </row>
    <row r="112" spans="2:10" x14ac:dyDescent="0.35">
      <c r="B112" s="73" t="s">
        <v>104</v>
      </c>
      <c r="C112" s="73"/>
      <c r="D112" s="73"/>
      <c r="E112" s="73"/>
      <c r="F112" s="73"/>
      <c r="G112" s="73"/>
      <c r="H112" s="73"/>
      <c r="I112" s="26">
        <f>SUM(I106:I111)</f>
        <v>0.1855</v>
      </c>
      <c r="J112" s="20">
        <f>SUM(J106:J111)</f>
        <v>1873.73</v>
      </c>
    </row>
    <row r="113" spans="2:10" x14ac:dyDescent="0.35">
      <c r="B113" s="3"/>
      <c r="C113" s="74"/>
      <c r="D113" s="74"/>
      <c r="E113" s="74"/>
      <c r="F113" s="74"/>
      <c r="G113" s="74"/>
      <c r="H113" s="74"/>
      <c r="I113" s="74"/>
      <c r="J113" s="74"/>
    </row>
    <row r="114" spans="2:10" hidden="1" x14ac:dyDescent="0.35">
      <c r="B114" s="27" t="s">
        <v>105</v>
      </c>
      <c r="C114" s="75" t="s">
        <v>106</v>
      </c>
      <c r="D114" s="75"/>
      <c r="E114" s="75"/>
      <c r="F114" s="75"/>
      <c r="G114" s="75"/>
      <c r="H114" s="75"/>
      <c r="I114" s="28">
        <f>I109+I110+I111</f>
        <v>8.6499999999999994E-2</v>
      </c>
      <c r="J114" s="29"/>
    </row>
    <row r="115" spans="2:10" hidden="1" x14ac:dyDescent="0.35">
      <c r="B115" s="30"/>
      <c r="C115" s="71">
        <v>100</v>
      </c>
      <c r="D115" s="71"/>
      <c r="E115" s="71"/>
      <c r="F115" s="71"/>
      <c r="G115" s="71"/>
      <c r="H115" s="71"/>
      <c r="I115" s="31"/>
      <c r="J115" s="32"/>
    </row>
    <row r="116" spans="2:10" hidden="1" x14ac:dyDescent="0.35">
      <c r="B116" s="33"/>
      <c r="C116" s="34"/>
      <c r="D116" s="34"/>
      <c r="E116" s="34"/>
      <c r="F116" s="34"/>
      <c r="G116" s="34"/>
      <c r="H116" s="34"/>
      <c r="I116" s="31"/>
      <c r="J116" s="32"/>
    </row>
    <row r="117" spans="2:10" hidden="1" x14ac:dyDescent="0.35">
      <c r="B117" s="30" t="s">
        <v>107</v>
      </c>
      <c r="C117" s="71" t="s">
        <v>108</v>
      </c>
      <c r="D117" s="71"/>
      <c r="E117" s="71"/>
      <c r="F117" s="71"/>
      <c r="G117" s="71"/>
      <c r="H117" s="71"/>
      <c r="I117" s="31"/>
      <c r="J117" s="32">
        <f>J35+J65+J74+J94+J102+J106+J107</f>
        <v>10031.027833333334</v>
      </c>
    </row>
    <row r="118" spans="2:10" hidden="1" x14ac:dyDescent="0.35">
      <c r="B118" s="30"/>
      <c r="C118" s="34"/>
      <c r="D118" s="34"/>
      <c r="E118" s="34"/>
      <c r="F118" s="34"/>
      <c r="G118" s="34"/>
      <c r="H118" s="34"/>
      <c r="I118" s="31"/>
      <c r="J118" s="32"/>
    </row>
    <row r="119" spans="2:10" hidden="1" x14ac:dyDescent="0.35">
      <c r="B119" s="30" t="s">
        <v>109</v>
      </c>
      <c r="C119" s="71" t="s">
        <v>110</v>
      </c>
      <c r="D119" s="71"/>
      <c r="E119" s="71"/>
      <c r="F119" s="71"/>
      <c r="G119" s="71"/>
      <c r="H119" s="71"/>
      <c r="I119" s="31"/>
      <c r="J119" s="32">
        <f>TRUNC(J117/(1-I114),2)</f>
        <v>10980.87</v>
      </c>
    </row>
    <row r="120" spans="2:10" hidden="1" x14ac:dyDescent="0.35">
      <c r="B120" s="30"/>
      <c r="C120" s="34"/>
      <c r="D120" s="34"/>
      <c r="E120" s="34"/>
      <c r="F120" s="34"/>
      <c r="G120" s="34"/>
      <c r="H120" s="34"/>
      <c r="I120" s="31"/>
      <c r="J120" s="32"/>
    </row>
    <row r="121" spans="2:10" hidden="1" x14ac:dyDescent="0.35">
      <c r="B121" s="35"/>
      <c r="C121" s="72" t="s">
        <v>111</v>
      </c>
      <c r="D121" s="72"/>
      <c r="E121" s="72"/>
      <c r="F121" s="72"/>
      <c r="G121" s="72"/>
      <c r="H121" s="72"/>
      <c r="I121" s="36"/>
      <c r="J121" s="37">
        <f>J119-J117</f>
        <v>949.84216666666725</v>
      </c>
    </row>
    <row r="122" spans="2:10" x14ac:dyDescent="0.35">
      <c r="B122" s="70" t="s">
        <v>112</v>
      </c>
      <c r="C122" s="70"/>
      <c r="D122" s="70"/>
      <c r="E122" s="70"/>
      <c r="F122" s="70"/>
      <c r="G122" s="70"/>
      <c r="H122" s="70"/>
      <c r="I122" s="70"/>
      <c r="J122" s="70"/>
    </row>
    <row r="123" spans="2:10" x14ac:dyDescent="0.35">
      <c r="B123" s="70" t="s">
        <v>113</v>
      </c>
      <c r="C123" s="70"/>
      <c r="D123" s="70"/>
      <c r="E123" s="70"/>
      <c r="F123" s="70"/>
      <c r="G123" s="70"/>
      <c r="H123" s="70"/>
      <c r="I123" s="70"/>
      <c r="J123" s="64" t="s">
        <v>25</v>
      </c>
    </row>
    <row r="124" spans="2:10" x14ac:dyDescent="0.35">
      <c r="B124" s="2" t="s">
        <v>3</v>
      </c>
      <c r="C124" s="69" t="s">
        <v>22</v>
      </c>
      <c r="D124" s="69"/>
      <c r="E124" s="69"/>
      <c r="F124" s="69"/>
      <c r="G124" s="69"/>
      <c r="H124" s="69"/>
      <c r="I124" s="69"/>
      <c r="J124" s="7">
        <f>J35</f>
        <v>4827.1020000000008</v>
      </c>
    </row>
    <row r="125" spans="2:10" x14ac:dyDescent="0.35">
      <c r="B125" s="2" t="s">
        <v>5</v>
      </c>
      <c r="C125" s="69" t="s">
        <v>30</v>
      </c>
      <c r="D125" s="69"/>
      <c r="E125" s="69"/>
      <c r="F125" s="69"/>
      <c r="G125" s="69"/>
      <c r="H125" s="69"/>
      <c r="I125" s="69"/>
      <c r="J125" s="19">
        <f>J65</f>
        <v>3625.6300000000006</v>
      </c>
    </row>
    <row r="126" spans="2:10" x14ac:dyDescent="0.35">
      <c r="B126" s="2" t="s">
        <v>7</v>
      </c>
      <c r="C126" s="69" t="s">
        <v>61</v>
      </c>
      <c r="D126" s="69"/>
      <c r="E126" s="69"/>
      <c r="F126" s="69"/>
      <c r="G126" s="69"/>
      <c r="H126" s="69"/>
      <c r="I126" s="69"/>
      <c r="J126" s="19">
        <f>J74</f>
        <v>391.46</v>
      </c>
    </row>
    <row r="127" spans="2:10" x14ac:dyDescent="0.35">
      <c r="B127" s="2" t="s">
        <v>9</v>
      </c>
      <c r="C127" s="69" t="s">
        <v>68</v>
      </c>
      <c r="D127" s="69"/>
      <c r="E127" s="69"/>
      <c r="F127" s="69"/>
      <c r="G127" s="69"/>
      <c r="H127" s="69"/>
      <c r="I127" s="69"/>
      <c r="J127" s="19">
        <f>J94</f>
        <v>78.650000000000006</v>
      </c>
    </row>
    <row r="128" spans="2:10" x14ac:dyDescent="0.35">
      <c r="B128" s="2" t="s">
        <v>28</v>
      </c>
      <c r="C128" s="69" t="s">
        <v>87</v>
      </c>
      <c r="D128" s="69"/>
      <c r="E128" s="69"/>
      <c r="F128" s="69"/>
      <c r="G128" s="69"/>
      <c r="H128" s="69"/>
      <c r="I128" s="69"/>
      <c r="J128" s="19">
        <f>J102</f>
        <v>184.28583333333336</v>
      </c>
    </row>
    <row r="129" spans="2:12" x14ac:dyDescent="0.35">
      <c r="B129" s="16"/>
      <c r="C129" s="70" t="s">
        <v>114</v>
      </c>
      <c r="D129" s="70"/>
      <c r="E129" s="70"/>
      <c r="F129" s="70"/>
      <c r="G129" s="70"/>
      <c r="H129" s="70"/>
      <c r="I129" s="70"/>
      <c r="J129" s="65">
        <f>SUM(J124:J128)</f>
        <v>9107.1278333333339</v>
      </c>
      <c r="L129" s="38"/>
    </row>
    <row r="130" spans="2:12" x14ac:dyDescent="0.35">
      <c r="B130" s="2" t="s">
        <v>42</v>
      </c>
      <c r="C130" s="69" t="s">
        <v>93</v>
      </c>
      <c r="D130" s="69"/>
      <c r="E130" s="69"/>
      <c r="F130" s="69"/>
      <c r="G130" s="69"/>
      <c r="H130" s="69"/>
      <c r="I130" s="69"/>
      <c r="J130" s="7">
        <f>J112</f>
        <v>1873.73</v>
      </c>
      <c r="L130" s="38"/>
    </row>
    <row r="131" spans="2:12" ht="18" x14ac:dyDescent="0.35">
      <c r="B131" s="68" t="s">
        <v>115</v>
      </c>
      <c r="C131" s="68"/>
      <c r="D131" s="68"/>
      <c r="E131" s="68"/>
      <c r="F131" s="68"/>
      <c r="G131" s="68"/>
      <c r="H131" s="68"/>
      <c r="I131" s="68"/>
      <c r="J131" s="66">
        <f>TRUNC(J129+J130,2)</f>
        <v>10980.85</v>
      </c>
      <c r="L131" s="38"/>
    </row>
    <row r="132" spans="2:12" ht="18" x14ac:dyDescent="0.35">
      <c r="B132" s="68" t="s">
        <v>116</v>
      </c>
      <c r="C132" s="68"/>
      <c r="D132" s="68"/>
      <c r="E132" s="68"/>
      <c r="F132" s="68"/>
      <c r="G132" s="68"/>
      <c r="H132" s="68"/>
      <c r="I132" s="68"/>
      <c r="J132" s="66">
        <f>J131*1</f>
        <v>10980.85</v>
      </c>
      <c r="L132" s="38"/>
    </row>
    <row r="133" spans="2:12" ht="18" x14ac:dyDescent="0.35">
      <c r="B133" s="68" t="s">
        <v>117</v>
      </c>
      <c r="C133" s="68"/>
      <c r="D133" s="68"/>
      <c r="E133" s="68"/>
      <c r="F133" s="68"/>
      <c r="G133" s="68"/>
      <c r="H133" s="68"/>
      <c r="I133" s="68"/>
      <c r="J133" s="66">
        <f>J132*12</f>
        <v>131770.20000000001</v>
      </c>
    </row>
  </sheetData>
  <mergeCells count="141">
    <mergeCell ref="B1:J1"/>
    <mergeCell ref="B2:J2"/>
    <mergeCell ref="B3:J3"/>
    <mergeCell ref="B4:J4"/>
    <mergeCell ref="B6:J6"/>
    <mergeCell ref="B7:J7"/>
    <mergeCell ref="C12:H12"/>
    <mergeCell ref="I12:J12"/>
    <mergeCell ref="C13:H13"/>
    <mergeCell ref="I13:J13"/>
    <mergeCell ref="B5:C5"/>
    <mergeCell ref="B15:J15"/>
    <mergeCell ref="B16:C16"/>
    <mergeCell ref="D16:E16"/>
    <mergeCell ref="F16:J16"/>
    <mergeCell ref="B8:J8"/>
    <mergeCell ref="B9:J9"/>
    <mergeCell ref="C10:H10"/>
    <mergeCell ref="I10:J10"/>
    <mergeCell ref="C11:H11"/>
    <mergeCell ref="I11:J11"/>
    <mergeCell ref="C21:H21"/>
    <mergeCell ref="I21:J21"/>
    <mergeCell ref="C22:H22"/>
    <mergeCell ref="I22:J22"/>
    <mergeCell ref="C23:H23"/>
    <mergeCell ref="I23:J23"/>
    <mergeCell ref="B17:C17"/>
    <mergeCell ref="D17:E17"/>
    <mergeCell ref="F17:J17"/>
    <mergeCell ref="B19:J19"/>
    <mergeCell ref="C20:H20"/>
    <mergeCell ref="I20:J20"/>
    <mergeCell ref="C29:H29"/>
    <mergeCell ref="C30:H30"/>
    <mergeCell ref="C31:H31"/>
    <mergeCell ref="C32:H32"/>
    <mergeCell ref="C33:H33"/>
    <mergeCell ref="C34:H34"/>
    <mergeCell ref="C24:H24"/>
    <mergeCell ref="I24:J24"/>
    <mergeCell ref="B25:J25"/>
    <mergeCell ref="B26:J26"/>
    <mergeCell ref="C27:H27"/>
    <mergeCell ref="C28:H28"/>
    <mergeCell ref="C40:H40"/>
    <mergeCell ref="B41:H41"/>
    <mergeCell ref="B42:J42"/>
    <mergeCell ref="B43:H43"/>
    <mergeCell ref="C44:H44"/>
    <mergeCell ref="C45:H45"/>
    <mergeCell ref="B35:I35"/>
    <mergeCell ref="B37:J37"/>
    <mergeCell ref="B38:H38"/>
    <mergeCell ref="C39:H39"/>
    <mergeCell ref="C51:H51"/>
    <mergeCell ref="B52:H52"/>
    <mergeCell ref="B53:J53"/>
    <mergeCell ref="B54:H54"/>
    <mergeCell ref="C55:H55"/>
    <mergeCell ref="C56:H56"/>
    <mergeCell ref="C46:H46"/>
    <mergeCell ref="L46:L50"/>
    <mergeCell ref="C47:H47"/>
    <mergeCell ref="C48:H48"/>
    <mergeCell ref="C49:H49"/>
    <mergeCell ref="C50:H50"/>
    <mergeCell ref="C63:I63"/>
    <mergeCell ref="C64:I64"/>
    <mergeCell ref="B65:I65"/>
    <mergeCell ref="B66:J66"/>
    <mergeCell ref="B67:J67"/>
    <mergeCell ref="C68:H68"/>
    <mergeCell ref="C57:H57"/>
    <mergeCell ref="B58:I58"/>
    <mergeCell ref="B59:J59"/>
    <mergeCell ref="B60:J60"/>
    <mergeCell ref="B61:I61"/>
    <mergeCell ref="C62:I62"/>
    <mergeCell ref="B75:J75"/>
    <mergeCell ref="B76:J76"/>
    <mergeCell ref="B77:H77"/>
    <mergeCell ref="C78:H78"/>
    <mergeCell ref="C79:H79"/>
    <mergeCell ref="C80:H80"/>
    <mergeCell ref="C69:H69"/>
    <mergeCell ref="C70:H70"/>
    <mergeCell ref="C71:H71"/>
    <mergeCell ref="C72:H72"/>
    <mergeCell ref="C73:H73"/>
    <mergeCell ref="B74:H74"/>
    <mergeCell ref="C87:H87"/>
    <mergeCell ref="B88:H88"/>
    <mergeCell ref="B89:J89"/>
    <mergeCell ref="B90:J90"/>
    <mergeCell ref="B91:I91"/>
    <mergeCell ref="C92:I92"/>
    <mergeCell ref="C81:H81"/>
    <mergeCell ref="C82:H82"/>
    <mergeCell ref="C83:H83"/>
    <mergeCell ref="B84:H84"/>
    <mergeCell ref="B85:J85"/>
    <mergeCell ref="B86:H86"/>
    <mergeCell ref="C99:H99"/>
    <mergeCell ref="C100:H100"/>
    <mergeCell ref="C101:H101"/>
    <mergeCell ref="B102:H102"/>
    <mergeCell ref="B103:J103"/>
    <mergeCell ref="B104:J104"/>
    <mergeCell ref="C93:I93"/>
    <mergeCell ref="B94:I94"/>
    <mergeCell ref="B95:J95"/>
    <mergeCell ref="B96:J96"/>
    <mergeCell ref="C97:H97"/>
    <mergeCell ref="C98:H98"/>
    <mergeCell ref="C111:H111"/>
    <mergeCell ref="B112:H112"/>
    <mergeCell ref="C113:J113"/>
    <mergeCell ref="C114:H114"/>
    <mergeCell ref="C115:H115"/>
    <mergeCell ref="C117:H117"/>
    <mergeCell ref="C105:H105"/>
    <mergeCell ref="C106:H106"/>
    <mergeCell ref="C107:H107"/>
    <mergeCell ref="C108:H108"/>
    <mergeCell ref="C109:H109"/>
    <mergeCell ref="C110:H110"/>
    <mergeCell ref="B131:I131"/>
    <mergeCell ref="B132:I132"/>
    <mergeCell ref="B133:I133"/>
    <mergeCell ref="C126:I126"/>
    <mergeCell ref="C127:I127"/>
    <mergeCell ref="C128:I128"/>
    <mergeCell ref="C129:I129"/>
    <mergeCell ref="C130:I130"/>
    <mergeCell ref="C119:H119"/>
    <mergeCell ref="C121:H121"/>
    <mergeCell ref="B122:J122"/>
    <mergeCell ref="B123:I123"/>
    <mergeCell ref="C124:I124"/>
    <mergeCell ref="C125:I125"/>
  </mergeCells>
  <pageMargins left="0.511811024" right="0.511811024" top="0.78740157499999996" bottom="0.78740157499999996" header="0.31496062000000002" footer="0.31496062000000002"/>
  <pageSetup paperSize="9" scale="4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CE7144-0B65-4E8C-92AA-659E87FC5394}">
  <sheetPr>
    <tabColor rgb="FFFF0000"/>
  </sheetPr>
  <dimension ref="A1:Q11"/>
  <sheetViews>
    <sheetView topLeftCell="A5" workbookViewId="0">
      <selection activeCell="N11" sqref="N11:O11"/>
    </sheetView>
  </sheetViews>
  <sheetFormatPr defaultRowHeight="14.5" x14ac:dyDescent="0.35"/>
  <cols>
    <col min="8" max="8" width="11.36328125" customWidth="1"/>
    <col min="11" max="11" width="11.1796875" customWidth="1"/>
  </cols>
  <sheetData>
    <row r="1" spans="1:17" ht="41" customHeight="1" x14ac:dyDescent="0.35">
      <c r="A1" s="99" t="s">
        <v>148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</row>
    <row r="2" spans="1:17" s="59" customFormat="1" ht="35" customHeight="1" x14ac:dyDescent="0.35">
      <c r="A2" s="58" t="s">
        <v>149</v>
      </c>
      <c r="B2" s="98" t="s">
        <v>150</v>
      </c>
      <c r="C2" s="98"/>
      <c r="D2" s="98"/>
      <c r="E2" s="98"/>
      <c r="F2" s="98"/>
      <c r="G2" s="98"/>
      <c r="H2" s="58" t="s">
        <v>151</v>
      </c>
      <c r="I2" s="98" t="s">
        <v>152</v>
      </c>
      <c r="J2" s="98"/>
      <c r="K2" s="98"/>
      <c r="L2" s="98" t="s">
        <v>153</v>
      </c>
      <c r="M2" s="98"/>
      <c r="N2" s="98" t="s">
        <v>154</v>
      </c>
      <c r="O2" s="98"/>
    </row>
    <row r="3" spans="1:17" ht="42.5" customHeight="1" x14ac:dyDescent="0.35">
      <c r="A3" s="60">
        <v>1</v>
      </c>
      <c r="B3" s="100" t="s">
        <v>155</v>
      </c>
      <c r="C3" s="100"/>
      <c r="D3" s="100"/>
      <c r="E3" s="100"/>
      <c r="F3" s="100"/>
      <c r="G3" s="100"/>
      <c r="H3" s="60" t="s">
        <v>156</v>
      </c>
      <c r="I3" s="100">
        <v>4</v>
      </c>
      <c r="J3" s="100"/>
      <c r="K3" s="100"/>
      <c r="L3" s="101">
        <v>44.15</v>
      </c>
      <c r="M3" s="101"/>
      <c r="N3" s="101">
        <v>176.6</v>
      </c>
      <c r="O3" s="101"/>
    </row>
    <row r="4" spans="1:17" ht="39.5" customHeight="1" x14ac:dyDescent="0.35">
      <c r="A4" s="60">
        <v>2</v>
      </c>
      <c r="B4" s="100" t="s">
        <v>157</v>
      </c>
      <c r="C4" s="100"/>
      <c r="D4" s="100"/>
      <c r="E4" s="100"/>
      <c r="F4" s="100"/>
      <c r="G4" s="100"/>
      <c r="H4" s="60" t="s">
        <v>158</v>
      </c>
      <c r="I4" s="100">
        <v>4</v>
      </c>
      <c r="J4" s="100"/>
      <c r="K4" s="100"/>
      <c r="L4" s="101">
        <v>33.770000000000003</v>
      </c>
      <c r="M4" s="101"/>
      <c r="N4" s="101">
        <v>135.08000000000001</v>
      </c>
      <c r="O4" s="101"/>
    </row>
    <row r="5" spans="1:17" ht="35" customHeight="1" x14ac:dyDescent="0.35">
      <c r="A5" s="60">
        <v>3</v>
      </c>
      <c r="B5" s="100" t="s">
        <v>159</v>
      </c>
      <c r="C5" s="100"/>
      <c r="D5" s="100"/>
      <c r="E5" s="100"/>
      <c r="F5" s="100"/>
      <c r="G5" s="100"/>
      <c r="H5" s="60" t="s">
        <v>158</v>
      </c>
      <c r="I5" s="100">
        <v>4</v>
      </c>
      <c r="J5" s="100"/>
      <c r="K5" s="100"/>
      <c r="L5" s="101">
        <v>14.43</v>
      </c>
      <c r="M5" s="101"/>
      <c r="N5" s="101">
        <v>57.72</v>
      </c>
      <c r="O5" s="101"/>
    </row>
    <row r="6" spans="1:17" ht="35" customHeight="1" x14ac:dyDescent="0.35">
      <c r="A6" s="60">
        <v>4</v>
      </c>
      <c r="B6" s="100" t="s">
        <v>160</v>
      </c>
      <c r="C6" s="100"/>
      <c r="D6" s="100"/>
      <c r="E6" s="100"/>
      <c r="F6" s="100"/>
      <c r="G6" s="100"/>
      <c r="H6" s="60" t="s">
        <v>161</v>
      </c>
      <c r="I6" s="100">
        <v>2</v>
      </c>
      <c r="J6" s="100"/>
      <c r="K6" s="100"/>
      <c r="L6" s="101">
        <v>62.43</v>
      </c>
      <c r="M6" s="101"/>
      <c r="N6" s="101">
        <v>124.86</v>
      </c>
      <c r="O6" s="101"/>
      <c r="P6" s="61"/>
      <c r="Q6" s="61"/>
    </row>
    <row r="7" spans="1:17" ht="35" customHeight="1" x14ac:dyDescent="0.35">
      <c r="A7" s="60">
        <v>5</v>
      </c>
      <c r="B7" s="100" t="s">
        <v>162</v>
      </c>
      <c r="C7" s="100"/>
      <c r="D7" s="100"/>
      <c r="E7" s="100"/>
      <c r="F7" s="100"/>
      <c r="G7" s="100"/>
      <c r="H7" s="60" t="s">
        <v>161</v>
      </c>
      <c r="I7" s="100">
        <v>2</v>
      </c>
      <c r="J7" s="100"/>
      <c r="K7" s="100"/>
      <c r="L7" s="101">
        <v>13.47</v>
      </c>
      <c r="M7" s="101"/>
      <c r="N7" s="101">
        <v>26.94</v>
      </c>
      <c r="O7" s="101"/>
    </row>
    <row r="8" spans="1:17" ht="35" customHeight="1" x14ac:dyDescent="0.35">
      <c r="A8" s="60">
        <v>6</v>
      </c>
      <c r="B8" s="100" t="s">
        <v>163</v>
      </c>
      <c r="C8" s="100"/>
      <c r="D8" s="100"/>
      <c r="E8" s="100"/>
      <c r="F8" s="100"/>
      <c r="G8" s="100"/>
      <c r="H8" s="60" t="s">
        <v>158</v>
      </c>
      <c r="I8" s="100">
        <v>2</v>
      </c>
      <c r="J8" s="100"/>
      <c r="K8" s="100"/>
      <c r="L8" s="101">
        <v>38.61</v>
      </c>
      <c r="M8" s="101"/>
      <c r="N8" s="101">
        <v>77.22</v>
      </c>
      <c r="O8" s="101"/>
    </row>
    <row r="9" spans="1:17" ht="35" customHeight="1" x14ac:dyDescent="0.35">
      <c r="A9" s="60">
        <v>7</v>
      </c>
      <c r="B9" s="100" t="s">
        <v>164</v>
      </c>
      <c r="C9" s="100"/>
      <c r="D9" s="100"/>
      <c r="E9" s="100"/>
      <c r="F9" s="100"/>
      <c r="G9" s="100"/>
      <c r="H9" s="60" t="s">
        <v>158</v>
      </c>
      <c r="I9" s="100">
        <v>2</v>
      </c>
      <c r="J9" s="100"/>
      <c r="K9" s="100"/>
      <c r="L9" s="101">
        <v>46.34</v>
      </c>
      <c r="M9" s="101"/>
      <c r="N9" s="101">
        <v>92.68</v>
      </c>
      <c r="O9" s="101"/>
    </row>
    <row r="10" spans="1:17" ht="25" customHeight="1" x14ac:dyDescent="0.35">
      <c r="A10" s="102" t="s">
        <v>165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3">
        <f>SUM(N3:O9)</f>
        <v>691.10000000000014</v>
      </c>
      <c r="O10" s="104"/>
    </row>
    <row r="11" spans="1:17" ht="25" customHeight="1" x14ac:dyDescent="0.5">
      <c r="A11" s="102" t="s">
        <v>166</v>
      </c>
      <c r="B11" s="102"/>
      <c r="C11" s="102"/>
      <c r="D11" s="102"/>
      <c r="E11" s="102"/>
      <c r="F11" s="102"/>
      <c r="G11" s="102"/>
      <c r="H11" s="102"/>
      <c r="I11" s="102"/>
      <c r="J11" s="102"/>
      <c r="K11" s="102"/>
      <c r="L11" s="102"/>
      <c r="M11" s="102"/>
      <c r="N11" s="105">
        <f>N10/12</f>
        <v>57.591666666666676</v>
      </c>
      <c r="O11" s="106"/>
    </row>
  </sheetData>
  <mergeCells count="37">
    <mergeCell ref="A10:M10"/>
    <mergeCell ref="A11:M11"/>
    <mergeCell ref="N10:O10"/>
    <mergeCell ref="N11:O11"/>
    <mergeCell ref="L9:M9"/>
    <mergeCell ref="B9:G9"/>
    <mergeCell ref="N8:O8"/>
    <mergeCell ref="N9:O9"/>
    <mergeCell ref="L3:M3"/>
    <mergeCell ref="L4:M4"/>
    <mergeCell ref="L5:M5"/>
    <mergeCell ref="L6:M6"/>
    <mergeCell ref="L7:M7"/>
    <mergeCell ref="L8:M8"/>
    <mergeCell ref="N3:O3"/>
    <mergeCell ref="N4:O4"/>
    <mergeCell ref="N5:O5"/>
    <mergeCell ref="N6:O6"/>
    <mergeCell ref="N7:O7"/>
    <mergeCell ref="I8:K8"/>
    <mergeCell ref="I9:K9"/>
    <mergeCell ref="B3:G3"/>
    <mergeCell ref="B4:G4"/>
    <mergeCell ref="B5:G5"/>
    <mergeCell ref="B6:G6"/>
    <mergeCell ref="B7:G7"/>
    <mergeCell ref="B8:G8"/>
    <mergeCell ref="I3:K3"/>
    <mergeCell ref="I4:K4"/>
    <mergeCell ref="I5:K5"/>
    <mergeCell ref="I6:K6"/>
    <mergeCell ref="I7:K7"/>
    <mergeCell ref="B2:G2"/>
    <mergeCell ref="I2:K2"/>
    <mergeCell ref="L2:M2"/>
    <mergeCell ref="N2:O2"/>
    <mergeCell ref="A1:O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64BC0B-60E2-414C-BE2D-00EF0DF60DED}">
  <sheetPr>
    <tabColor rgb="FF00B0F0"/>
  </sheetPr>
  <dimension ref="A1:Q12"/>
  <sheetViews>
    <sheetView topLeftCell="A3" workbookViewId="0">
      <selection activeCell="B6" sqref="B6:G6"/>
    </sheetView>
  </sheetViews>
  <sheetFormatPr defaultRowHeight="14.5" x14ac:dyDescent="0.35"/>
  <cols>
    <col min="8" max="8" width="11.36328125" customWidth="1"/>
  </cols>
  <sheetData>
    <row r="1" spans="1:17" ht="35" customHeight="1" x14ac:dyDescent="0.35">
      <c r="A1" s="107" t="s">
        <v>148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</row>
    <row r="2" spans="1:17" ht="27.5" customHeight="1" x14ac:dyDescent="0.35">
      <c r="A2" s="58" t="s">
        <v>149</v>
      </c>
      <c r="B2" s="98" t="s">
        <v>150</v>
      </c>
      <c r="C2" s="98"/>
      <c r="D2" s="98"/>
      <c r="E2" s="98"/>
      <c r="F2" s="98"/>
      <c r="G2" s="98"/>
      <c r="H2" s="58" t="s">
        <v>151</v>
      </c>
      <c r="I2" s="98" t="s">
        <v>152</v>
      </c>
      <c r="J2" s="98"/>
      <c r="K2" s="98"/>
      <c r="L2" s="98" t="s">
        <v>153</v>
      </c>
      <c r="M2" s="98"/>
      <c r="N2" s="98" t="s">
        <v>154</v>
      </c>
      <c r="O2" s="98"/>
    </row>
    <row r="3" spans="1:17" ht="35" customHeight="1" x14ac:dyDescent="0.35">
      <c r="A3" s="60">
        <v>1</v>
      </c>
      <c r="B3" s="100" t="s">
        <v>167</v>
      </c>
      <c r="C3" s="100"/>
      <c r="D3" s="100"/>
      <c r="E3" s="100"/>
      <c r="F3" s="100"/>
      <c r="G3" s="100"/>
      <c r="H3" s="60" t="s">
        <v>156</v>
      </c>
      <c r="I3" s="100">
        <v>24</v>
      </c>
      <c r="J3" s="100"/>
      <c r="K3" s="100"/>
      <c r="L3" s="101">
        <v>28</v>
      </c>
      <c r="M3" s="101"/>
      <c r="N3" s="101">
        <v>672</v>
      </c>
      <c r="O3" s="101"/>
    </row>
    <row r="4" spans="1:17" ht="35" customHeight="1" x14ac:dyDescent="0.35">
      <c r="A4" s="60">
        <v>2</v>
      </c>
      <c r="B4" s="100" t="s">
        <v>168</v>
      </c>
      <c r="C4" s="100"/>
      <c r="D4" s="100"/>
      <c r="E4" s="100"/>
      <c r="F4" s="100"/>
      <c r="G4" s="100"/>
      <c r="H4" s="60" t="s">
        <v>158</v>
      </c>
      <c r="I4" s="100">
        <v>4</v>
      </c>
      <c r="J4" s="100"/>
      <c r="K4" s="100"/>
      <c r="L4" s="101">
        <v>15.86</v>
      </c>
      <c r="M4" s="101"/>
      <c r="N4" s="101">
        <v>63.44</v>
      </c>
      <c r="O4" s="101"/>
      <c r="Q4" s="61"/>
    </row>
    <row r="5" spans="1:17" ht="35" customHeight="1" x14ac:dyDescent="0.35">
      <c r="A5" s="60">
        <v>3</v>
      </c>
      <c r="B5" s="100" t="s">
        <v>169</v>
      </c>
      <c r="C5" s="100"/>
      <c r="D5" s="100"/>
      <c r="E5" s="100"/>
      <c r="F5" s="100"/>
      <c r="G5" s="100"/>
      <c r="H5" s="60" t="s">
        <v>161</v>
      </c>
      <c r="I5" s="100">
        <v>12</v>
      </c>
      <c r="J5" s="100"/>
      <c r="K5" s="100"/>
      <c r="L5" s="101">
        <v>8.99</v>
      </c>
      <c r="M5" s="101"/>
      <c r="N5" s="101">
        <v>107.88</v>
      </c>
      <c r="O5" s="101"/>
    </row>
    <row r="6" spans="1:17" ht="35" customHeight="1" x14ac:dyDescent="0.35">
      <c r="A6" s="60">
        <v>4</v>
      </c>
      <c r="B6" s="100" t="s">
        <v>170</v>
      </c>
      <c r="C6" s="100"/>
      <c r="D6" s="100"/>
      <c r="E6" s="100"/>
      <c r="F6" s="100"/>
      <c r="G6" s="100"/>
      <c r="H6" s="60" t="s">
        <v>158</v>
      </c>
      <c r="I6" s="100">
        <v>2</v>
      </c>
      <c r="J6" s="100"/>
      <c r="K6" s="100"/>
      <c r="L6" s="101">
        <v>41.06</v>
      </c>
      <c r="M6" s="101"/>
      <c r="N6" s="101">
        <v>82.12</v>
      </c>
      <c r="O6" s="101"/>
    </row>
    <row r="7" spans="1:17" ht="35" customHeight="1" x14ac:dyDescent="0.35">
      <c r="A7" s="60">
        <v>5</v>
      </c>
      <c r="B7" s="100" t="s">
        <v>171</v>
      </c>
      <c r="C7" s="100"/>
      <c r="D7" s="100"/>
      <c r="E7" s="100"/>
      <c r="F7" s="100"/>
      <c r="G7" s="100"/>
      <c r="H7" s="60" t="s">
        <v>158</v>
      </c>
      <c r="I7" s="100">
        <v>4</v>
      </c>
      <c r="J7" s="100"/>
      <c r="K7" s="100"/>
      <c r="L7" s="101">
        <v>27.31</v>
      </c>
      <c r="M7" s="101"/>
      <c r="N7" s="101">
        <v>109.24</v>
      </c>
      <c r="O7" s="101"/>
    </row>
    <row r="8" spans="1:17" ht="35" customHeight="1" x14ac:dyDescent="0.35">
      <c r="A8" s="60">
        <v>6</v>
      </c>
      <c r="B8" s="100" t="s">
        <v>172</v>
      </c>
      <c r="C8" s="100"/>
      <c r="D8" s="100"/>
      <c r="E8" s="100"/>
      <c r="F8" s="100"/>
      <c r="G8" s="100"/>
      <c r="H8" s="60" t="s">
        <v>161</v>
      </c>
      <c r="I8" s="100">
        <v>4</v>
      </c>
      <c r="J8" s="100"/>
      <c r="K8" s="100"/>
      <c r="L8" s="101">
        <v>20.78</v>
      </c>
      <c r="M8" s="101"/>
      <c r="N8" s="101">
        <v>83.12</v>
      </c>
      <c r="O8" s="101"/>
    </row>
    <row r="9" spans="1:17" ht="35" customHeight="1" x14ac:dyDescent="0.35">
      <c r="A9" s="60">
        <v>7</v>
      </c>
      <c r="B9" s="109" t="s">
        <v>173</v>
      </c>
      <c r="C9" s="110"/>
      <c r="D9" s="110"/>
      <c r="E9" s="110"/>
      <c r="F9" s="110"/>
      <c r="G9" s="111"/>
      <c r="H9" s="60" t="s">
        <v>161</v>
      </c>
      <c r="I9" s="109">
        <v>4</v>
      </c>
      <c r="J9" s="110"/>
      <c r="K9" s="111"/>
      <c r="L9" s="112">
        <v>49.69</v>
      </c>
      <c r="M9" s="113"/>
      <c r="N9" s="112">
        <v>198.76</v>
      </c>
      <c r="O9" s="113"/>
    </row>
    <row r="10" spans="1:17" ht="35" customHeight="1" x14ac:dyDescent="0.35">
      <c r="A10" s="60">
        <v>8</v>
      </c>
      <c r="B10" s="100" t="s">
        <v>174</v>
      </c>
      <c r="C10" s="100"/>
      <c r="D10" s="100"/>
      <c r="E10" s="100"/>
      <c r="F10" s="100"/>
      <c r="G10" s="100"/>
      <c r="H10" s="60" t="s">
        <v>158</v>
      </c>
      <c r="I10" s="100">
        <v>1</v>
      </c>
      <c r="J10" s="100"/>
      <c r="K10" s="100"/>
      <c r="L10" s="101">
        <v>203.77</v>
      </c>
      <c r="M10" s="101"/>
      <c r="N10" s="101">
        <v>203.77</v>
      </c>
      <c r="O10" s="101"/>
    </row>
    <row r="11" spans="1:17" ht="26" customHeight="1" x14ac:dyDescent="0.35">
      <c r="A11" s="108" t="s">
        <v>165</v>
      </c>
      <c r="B11" s="108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3">
        <f>SUM(N3:O10)</f>
        <v>1520.3300000000002</v>
      </c>
      <c r="O11" s="104"/>
    </row>
    <row r="12" spans="1:17" ht="21.5" customHeight="1" x14ac:dyDescent="0.5">
      <c r="A12" s="108" t="s">
        <v>166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5">
        <f>N11/12</f>
        <v>126.69416666666667</v>
      </c>
      <c r="O12" s="106"/>
    </row>
  </sheetData>
  <mergeCells count="41">
    <mergeCell ref="A11:M11"/>
    <mergeCell ref="N11:O11"/>
    <mergeCell ref="A12:M12"/>
    <mergeCell ref="N12:O12"/>
    <mergeCell ref="B9:G9"/>
    <mergeCell ref="I9:K9"/>
    <mergeCell ref="L9:M9"/>
    <mergeCell ref="N9:O9"/>
    <mergeCell ref="B8:G8"/>
    <mergeCell ref="I8:K8"/>
    <mergeCell ref="L8:M8"/>
    <mergeCell ref="N8:O8"/>
    <mergeCell ref="B10:G10"/>
    <mergeCell ref="I10:K10"/>
    <mergeCell ref="L10:M10"/>
    <mergeCell ref="N10:O10"/>
    <mergeCell ref="B6:G6"/>
    <mergeCell ref="I6:K6"/>
    <mergeCell ref="L6:M6"/>
    <mergeCell ref="N6:O6"/>
    <mergeCell ref="B7:G7"/>
    <mergeCell ref="I7:K7"/>
    <mergeCell ref="L7:M7"/>
    <mergeCell ref="N7:O7"/>
    <mergeCell ref="B4:G4"/>
    <mergeCell ref="I4:K4"/>
    <mergeCell ref="L4:M4"/>
    <mergeCell ref="N4:O4"/>
    <mergeCell ref="B5:G5"/>
    <mergeCell ref="I5:K5"/>
    <mergeCell ref="L5:M5"/>
    <mergeCell ref="N5:O5"/>
    <mergeCell ref="B3:G3"/>
    <mergeCell ref="I3:K3"/>
    <mergeCell ref="L3:M3"/>
    <mergeCell ref="N3:O3"/>
    <mergeCell ref="A1:O1"/>
    <mergeCell ref="B2:G2"/>
    <mergeCell ref="I2:K2"/>
    <mergeCell ref="L2:M2"/>
    <mergeCell ref="N2:O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9FD7F6-92B4-4302-ADD8-026DDDED5AFD}">
  <sheetPr>
    <tabColor rgb="FF00B050"/>
  </sheetPr>
  <dimension ref="B1:H13"/>
  <sheetViews>
    <sheetView showGridLines="0" zoomScale="90" zoomScaleNormal="90" workbookViewId="0">
      <selection activeCell="F4" sqref="F4"/>
    </sheetView>
  </sheetViews>
  <sheetFormatPr defaultRowHeight="11.5" x14ac:dyDescent="0.25"/>
  <cols>
    <col min="1" max="1" width="0.81640625" style="39" customWidth="1"/>
    <col min="2" max="2" width="36.453125" style="39" bestFit="1" customWidth="1"/>
    <col min="3" max="3" width="21.453125" style="39" customWidth="1"/>
    <col min="4" max="4" width="19.1796875" style="39" bestFit="1" customWidth="1"/>
    <col min="5" max="5" width="22.1796875" style="39" bestFit="1" customWidth="1"/>
    <col min="6" max="6" width="24.1796875" style="39" customWidth="1"/>
    <col min="7" max="7" width="1.7265625" style="39" bestFit="1" customWidth="1"/>
    <col min="8" max="255" width="9.1796875" style="39"/>
    <col min="256" max="256" width="0.81640625" style="39" customWidth="1"/>
    <col min="257" max="257" width="36.453125" style="39" bestFit="1" customWidth="1"/>
    <col min="258" max="258" width="16.26953125" style="39" bestFit="1" customWidth="1"/>
    <col min="259" max="259" width="22.54296875" style="39" bestFit="1" customWidth="1"/>
    <col min="260" max="260" width="21.26953125" style="39" customWidth="1"/>
    <col min="261" max="261" width="19" style="39" bestFit="1" customWidth="1"/>
    <col min="262" max="262" width="15" style="39" bestFit="1" customWidth="1"/>
    <col min="263" max="263" width="4" style="39" customWidth="1"/>
    <col min="264" max="511" width="9.1796875" style="39"/>
    <col min="512" max="512" width="0.81640625" style="39" customWidth="1"/>
    <col min="513" max="513" width="36.453125" style="39" bestFit="1" customWidth="1"/>
    <col min="514" max="514" width="16.26953125" style="39" bestFit="1" customWidth="1"/>
    <col min="515" max="515" width="22.54296875" style="39" bestFit="1" customWidth="1"/>
    <col min="516" max="516" width="21.26953125" style="39" customWidth="1"/>
    <col min="517" max="517" width="19" style="39" bestFit="1" customWidth="1"/>
    <col min="518" max="518" width="15" style="39" bestFit="1" customWidth="1"/>
    <col min="519" max="519" width="4" style="39" customWidth="1"/>
    <col min="520" max="767" width="9.1796875" style="39"/>
    <col min="768" max="768" width="0.81640625" style="39" customWidth="1"/>
    <col min="769" max="769" width="36.453125" style="39" bestFit="1" customWidth="1"/>
    <col min="770" max="770" width="16.26953125" style="39" bestFit="1" customWidth="1"/>
    <col min="771" max="771" width="22.54296875" style="39" bestFit="1" customWidth="1"/>
    <col min="772" max="772" width="21.26953125" style="39" customWidth="1"/>
    <col min="773" max="773" width="19" style="39" bestFit="1" customWidth="1"/>
    <col min="774" max="774" width="15" style="39" bestFit="1" customWidth="1"/>
    <col min="775" max="775" width="4" style="39" customWidth="1"/>
    <col min="776" max="1023" width="9.1796875" style="39"/>
    <col min="1024" max="1024" width="0.81640625" style="39" customWidth="1"/>
    <col min="1025" max="1025" width="36.453125" style="39" bestFit="1" customWidth="1"/>
    <col min="1026" max="1026" width="16.26953125" style="39" bestFit="1" customWidth="1"/>
    <col min="1027" max="1027" width="22.54296875" style="39" bestFit="1" customWidth="1"/>
    <col min="1028" max="1028" width="21.26953125" style="39" customWidth="1"/>
    <col min="1029" max="1029" width="19" style="39" bestFit="1" customWidth="1"/>
    <col min="1030" max="1030" width="15" style="39" bestFit="1" customWidth="1"/>
    <col min="1031" max="1031" width="4" style="39" customWidth="1"/>
    <col min="1032" max="1279" width="9.1796875" style="39"/>
    <col min="1280" max="1280" width="0.81640625" style="39" customWidth="1"/>
    <col min="1281" max="1281" width="36.453125" style="39" bestFit="1" customWidth="1"/>
    <col min="1282" max="1282" width="16.26953125" style="39" bestFit="1" customWidth="1"/>
    <col min="1283" max="1283" width="22.54296875" style="39" bestFit="1" customWidth="1"/>
    <col min="1284" max="1284" width="21.26953125" style="39" customWidth="1"/>
    <col min="1285" max="1285" width="19" style="39" bestFit="1" customWidth="1"/>
    <col min="1286" max="1286" width="15" style="39" bestFit="1" customWidth="1"/>
    <col min="1287" max="1287" width="4" style="39" customWidth="1"/>
    <col min="1288" max="1535" width="9.1796875" style="39"/>
    <col min="1536" max="1536" width="0.81640625" style="39" customWidth="1"/>
    <col min="1537" max="1537" width="36.453125" style="39" bestFit="1" customWidth="1"/>
    <col min="1538" max="1538" width="16.26953125" style="39" bestFit="1" customWidth="1"/>
    <col min="1539" max="1539" width="22.54296875" style="39" bestFit="1" customWidth="1"/>
    <col min="1540" max="1540" width="21.26953125" style="39" customWidth="1"/>
    <col min="1541" max="1541" width="19" style="39" bestFit="1" customWidth="1"/>
    <col min="1542" max="1542" width="15" style="39" bestFit="1" customWidth="1"/>
    <col min="1543" max="1543" width="4" style="39" customWidth="1"/>
    <col min="1544" max="1791" width="9.1796875" style="39"/>
    <col min="1792" max="1792" width="0.81640625" style="39" customWidth="1"/>
    <col min="1793" max="1793" width="36.453125" style="39" bestFit="1" customWidth="1"/>
    <col min="1794" max="1794" width="16.26953125" style="39" bestFit="1" customWidth="1"/>
    <col min="1795" max="1795" width="22.54296875" style="39" bestFit="1" customWidth="1"/>
    <col min="1796" max="1796" width="21.26953125" style="39" customWidth="1"/>
    <col min="1797" max="1797" width="19" style="39" bestFit="1" customWidth="1"/>
    <col min="1798" max="1798" width="15" style="39" bestFit="1" customWidth="1"/>
    <col min="1799" max="1799" width="4" style="39" customWidth="1"/>
    <col min="1800" max="2047" width="9.1796875" style="39"/>
    <col min="2048" max="2048" width="0.81640625" style="39" customWidth="1"/>
    <col min="2049" max="2049" width="36.453125" style="39" bestFit="1" customWidth="1"/>
    <col min="2050" max="2050" width="16.26953125" style="39" bestFit="1" customWidth="1"/>
    <col min="2051" max="2051" width="22.54296875" style="39" bestFit="1" customWidth="1"/>
    <col min="2052" max="2052" width="21.26953125" style="39" customWidth="1"/>
    <col min="2053" max="2053" width="19" style="39" bestFit="1" customWidth="1"/>
    <col min="2054" max="2054" width="15" style="39" bestFit="1" customWidth="1"/>
    <col min="2055" max="2055" width="4" style="39" customWidth="1"/>
    <col min="2056" max="2303" width="9.1796875" style="39"/>
    <col min="2304" max="2304" width="0.81640625" style="39" customWidth="1"/>
    <col min="2305" max="2305" width="36.453125" style="39" bestFit="1" customWidth="1"/>
    <col min="2306" max="2306" width="16.26953125" style="39" bestFit="1" customWidth="1"/>
    <col min="2307" max="2307" width="22.54296875" style="39" bestFit="1" customWidth="1"/>
    <col min="2308" max="2308" width="21.26953125" style="39" customWidth="1"/>
    <col min="2309" max="2309" width="19" style="39" bestFit="1" customWidth="1"/>
    <col min="2310" max="2310" width="15" style="39" bestFit="1" customWidth="1"/>
    <col min="2311" max="2311" width="4" style="39" customWidth="1"/>
    <col min="2312" max="2559" width="9.1796875" style="39"/>
    <col min="2560" max="2560" width="0.81640625" style="39" customWidth="1"/>
    <col min="2561" max="2561" width="36.453125" style="39" bestFit="1" customWidth="1"/>
    <col min="2562" max="2562" width="16.26953125" style="39" bestFit="1" customWidth="1"/>
    <col min="2563" max="2563" width="22.54296875" style="39" bestFit="1" customWidth="1"/>
    <col min="2564" max="2564" width="21.26953125" style="39" customWidth="1"/>
    <col min="2565" max="2565" width="19" style="39" bestFit="1" customWidth="1"/>
    <col min="2566" max="2566" width="15" style="39" bestFit="1" customWidth="1"/>
    <col min="2567" max="2567" width="4" style="39" customWidth="1"/>
    <col min="2568" max="2815" width="9.1796875" style="39"/>
    <col min="2816" max="2816" width="0.81640625" style="39" customWidth="1"/>
    <col min="2817" max="2817" width="36.453125" style="39" bestFit="1" customWidth="1"/>
    <col min="2818" max="2818" width="16.26953125" style="39" bestFit="1" customWidth="1"/>
    <col min="2819" max="2819" width="22.54296875" style="39" bestFit="1" customWidth="1"/>
    <col min="2820" max="2820" width="21.26953125" style="39" customWidth="1"/>
    <col min="2821" max="2821" width="19" style="39" bestFit="1" customWidth="1"/>
    <col min="2822" max="2822" width="15" style="39" bestFit="1" customWidth="1"/>
    <col min="2823" max="2823" width="4" style="39" customWidth="1"/>
    <col min="2824" max="3071" width="9.1796875" style="39"/>
    <col min="3072" max="3072" width="0.81640625" style="39" customWidth="1"/>
    <col min="3073" max="3073" width="36.453125" style="39" bestFit="1" customWidth="1"/>
    <col min="3074" max="3074" width="16.26953125" style="39" bestFit="1" customWidth="1"/>
    <col min="3075" max="3075" width="22.54296875" style="39" bestFit="1" customWidth="1"/>
    <col min="3076" max="3076" width="21.26953125" style="39" customWidth="1"/>
    <col min="3077" max="3077" width="19" style="39" bestFit="1" customWidth="1"/>
    <col min="3078" max="3078" width="15" style="39" bestFit="1" customWidth="1"/>
    <col min="3079" max="3079" width="4" style="39" customWidth="1"/>
    <col min="3080" max="3327" width="9.1796875" style="39"/>
    <col min="3328" max="3328" width="0.81640625" style="39" customWidth="1"/>
    <col min="3329" max="3329" width="36.453125" style="39" bestFit="1" customWidth="1"/>
    <col min="3330" max="3330" width="16.26953125" style="39" bestFit="1" customWidth="1"/>
    <col min="3331" max="3331" width="22.54296875" style="39" bestFit="1" customWidth="1"/>
    <col min="3332" max="3332" width="21.26953125" style="39" customWidth="1"/>
    <col min="3333" max="3333" width="19" style="39" bestFit="1" customWidth="1"/>
    <col min="3334" max="3334" width="15" style="39" bestFit="1" customWidth="1"/>
    <col min="3335" max="3335" width="4" style="39" customWidth="1"/>
    <col min="3336" max="3583" width="9.1796875" style="39"/>
    <col min="3584" max="3584" width="0.81640625" style="39" customWidth="1"/>
    <col min="3585" max="3585" width="36.453125" style="39" bestFit="1" customWidth="1"/>
    <col min="3586" max="3586" width="16.26953125" style="39" bestFit="1" customWidth="1"/>
    <col min="3587" max="3587" width="22.54296875" style="39" bestFit="1" customWidth="1"/>
    <col min="3588" max="3588" width="21.26953125" style="39" customWidth="1"/>
    <col min="3589" max="3589" width="19" style="39" bestFit="1" customWidth="1"/>
    <col min="3590" max="3590" width="15" style="39" bestFit="1" customWidth="1"/>
    <col min="3591" max="3591" width="4" style="39" customWidth="1"/>
    <col min="3592" max="3839" width="9.1796875" style="39"/>
    <col min="3840" max="3840" width="0.81640625" style="39" customWidth="1"/>
    <col min="3841" max="3841" width="36.453125" style="39" bestFit="1" customWidth="1"/>
    <col min="3842" max="3842" width="16.26953125" style="39" bestFit="1" customWidth="1"/>
    <col min="3843" max="3843" width="22.54296875" style="39" bestFit="1" customWidth="1"/>
    <col min="3844" max="3844" width="21.26953125" style="39" customWidth="1"/>
    <col min="3845" max="3845" width="19" style="39" bestFit="1" customWidth="1"/>
    <col min="3846" max="3846" width="15" style="39" bestFit="1" customWidth="1"/>
    <col min="3847" max="3847" width="4" style="39" customWidth="1"/>
    <col min="3848" max="4095" width="9.1796875" style="39"/>
    <col min="4096" max="4096" width="0.81640625" style="39" customWidth="1"/>
    <col min="4097" max="4097" width="36.453125" style="39" bestFit="1" customWidth="1"/>
    <col min="4098" max="4098" width="16.26953125" style="39" bestFit="1" customWidth="1"/>
    <col min="4099" max="4099" width="22.54296875" style="39" bestFit="1" customWidth="1"/>
    <col min="4100" max="4100" width="21.26953125" style="39" customWidth="1"/>
    <col min="4101" max="4101" width="19" style="39" bestFit="1" customWidth="1"/>
    <col min="4102" max="4102" width="15" style="39" bestFit="1" customWidth="1"/>
    <col min="4103" max="4103" width="4" style="39" customWidth="1"/>
    <col min="4104" max="4351" width="9.1796875" style="39"/>
    <col min="4352" max="4352" width="0.81640625" style="39" customWidth="1"/>
    <col min="4353" max="4353" width="36.453125" style="39" bestFit="1" customWidth="1"/>
    <col min="4354" max="4354" width="16.26953125" style="39" bestFit="1" customWidth="1"/>
    <col min="4355" max="4355" width="22.54296875" style="39" bestFit="1" customWidth="1"/>
    <col min="4356" max="4356" width="21.26953125" style="39" customWidth="1"/>
    <col min="4357" max="4357" width="19" style="39" bestFit="1" customWidth="1"/>
    <col min="4358" max="4358" width="15" style="39" bestFit="1" customWidth="1"/>
    <col min="4359" max="4359" width="4" style="39" customWidth="1"/>
    <col min="4360" max="4607" width="9.1796875" style="39"/>
    <col min="4608" max="4608" width="0.81640625" style="39" customWidth="1"/>
    <col min="4609" max="4609" width="36.453125" style="39" bestFit="1" customWidth="1"/>
    <col min="4610" max="4610" width="16.26953125" style="39" bestFit="1" customWidth="1"/>
    <col min="4611" max="4611" width="22.54296875" style="39" bestFit="1" customWidth="1"/>
    <col min="4612" max="4612" width="21.26953125" style="39" customWidth="1"/>
    <col min="4613" max="4613" width="19" style="39" bestFit="1" customWidth="1"/>
    <col min="4614" max="4614" width="15" style="39" bestFit="1" customWidth="1"/>
    <col min="4615" max="4615" width="4" style="39" customWidth="1"/>
    <col min="4616" max="4863" width="9.1796875" style="39"/>
    <col min="4864" max="4864" width="0.81640625" style="39" customWidth="1"/>
    <col min="4865" max="4865" width="36.453125" style="39" bestFit="1" customWidth="1"/>
    <col min="4866" max="4866" width="16.26953125" style="39" bestFit="1" customWidth="1"/>
    <col min="4867" max="4867" width="22.54296875" style="39" bestFit="1" customWidth="1"/>
    <col min="4868" max="4868" width="21.26953125" style="39" customWidth="1"/>
    <col min="4869" max="4869" width="19" style="39" bestFit="1" customWidth="1"/>
    <col min="4870" max="4870" width="15" style="39" bestFit="1" customWidth="1"/>
    <col min="4871" max="4871" width="4" style="39" customWidth="1"/>
    <col min="4872" max="5119" width="9.1796875" style="39"/>
    <col min="5120" max="5120" width="0.81640625" style="39" customWidth="1"/>
    <col min="5121" max="5121" width="36.453125" style="39" bestFit="1" customWidth="1"/>
    <col min="5122" max="5122" width="16.26953125" style="39" bestFit="1" customWidth="1"/>
    <col min="5123" max="5123" width="22.54296875" style="39" bestFit="1" customWidth="1"/>
    <col min="5124" max="5124" width="21.26953125" style="39" customWidth="1"/>
    <col min="5125" max="5125" width="19" style="39" bestFit="1" customWidth="1"/>
    <col min="5126" max="5126" width="15" style="39" bestFit="1" customWidth="1"/>
    <col min="5127" max="5127" width="4" style="39" customWidth="1"/>
    <col min="5128" max="5375" width="9.1796875" style="39"/>
    <col min="5376" max="5376" width="0.81640625" style="39" customWidth="1"/>
    <col min="5377" max="5377" width="36.453125" style="39" bestFit="1" customWidth="1"/>
    <col min="5378" max="5378" width="16.26953125" style="39" bestFit="1" customWidth="1"/>
    <col min="5379" max="5379" width="22.54296875" style="39" bestFit="1" customWidth="1"/>
    <col min="5380" max="5380" width="21.26953125" style="39" customWidth="1"/>
    <col min="5381" max="5381" width="19" style="39" bestFit="1" customWidth="1"/>
    <col min="5382" max="5382" width="15" style="39" bestFit="1" customWidth="1"/>
    <col min="5383" max="5383" width="4" style="39" customWidth="1"/>
    <col min="5384" max="5631" width="9.1796875" style="39"/>
    <col min="5632" max="5632" width="0.81640625" style="39" customWidth="1"/>
    <col min="5633" max="5633" width="36.453125" style="39" bestFit="1" customWidth="1"/>
    <col min="5634" max="5634" width="16.26953125" style="39" bestFit="1" customWidth="1"/>
    <col min="5635" max="5635" width="22.54296875" style="39" bestFit="1" customWidth="1"/>
    <col min="5636" max="5636" width="21.26953125" style="39" customWidth="1"/>
    <col min="5637" max="5637" width="19" style="39" bestFit="1" customWidth="1"/>
    <col min="5638" max="5638" width="15" style="39" bestFit="1" customWidth="1"/>
    <col min="5639" max="5639" width="4" style="39" customWidth="1"/>
    <col min="5640" max="5887" width="9.1796875" style="39"/>
    <col min="5888" max="5888" width="0.81640625" style="39" customWidth="1"/>
    <col min="5889" max="5889" width="36.453125" style="39" bestFit="1" customWidth="1"/>
    <col min="5890" max="5890" width="16.26953125" style="39" bestFit="1" customWidth="1"/>
    <col min="5891" max="5891" width="22.54296875" style="39" bestFit="1" customWidth="1"/>
    <col min="5892" max="5892" width="21.26953125" style="39" customWidth="1"/>
    <col min="5893" max="5893" width="19" style="39" bestFit="1" customWidth="1"/>
    <col min="5894" max="5894" width="15" style="39" bestFit="1" customWidth="1"/>
    <col min="5895" max="5895" width="4" style="39" customWidth="1"/>
    <col min="5896" max="6143" width="9.1796875" style="39"/>
    <col min="6144" max="6144" width="0.81640625" style="39" customWidth="1"/>
    <col min="6145" max="6145" width="36.453125" style="39" bestFit="1" customWidth="1"/>
    <col min="6146" max="6146" width="16.26953125" style="39" bestFit="1" customWidth="1"/>
    <col min="6147" max="6147" width="22.54296875" style="39" bestFit="1" customWidth="1"/>
    <col min="6148" max="6148" width="21.26953125" style="39" customWidth="1"/>
    <col min="6149" max="6149" width="19" style="39" bestFit="1" customWidth="1"/>
    <col min="6150" max="6150" width="15" style="39" bestFit="1" customWidth="1"/>
    <col min="6151" max="6151" width="4" style="39" customWidth="1"/>
    <col min="6152" max="6399" width="9.1796875" style="39"/>
    <col min="6400" max="6400" width="0.81640625" style="39" customWidth="1"/>
    <col min="6401" max="6401" width="36.453125" style="39" bestFit="1" customWidth="1"/>
    <col min="6402" max="6402" width="16.26953125" style="39" bestFit="1" customWidth="1"/>
    <col min="6403" max="6403" width="22.54296875" style="39" bestFit="1" customWidth="1"/>
    <col min="6404" max="6404" width="21.26953125" style="39" customWidth="1"/>
    <col min="6405" max="6405" width="19" style="39" bestFit="1" customWidth="1"/>
    <col min="6406" max="6406" width="15" style="39" bestFit="1" customWidth="1"/>
    <col min="6407" max="6407" width="4" style="39" customWidth="1"/>
    <col min="6408" max="6655" width="9.1796875" style="39"/>
    <col min="6656" max="6656" width="0.81640625" style="39" customWidth="1"/>
    <col min="6657" max="6657" width="36.453125" style="39" bestFit="1" customWidth="1"/>
    <col min="6658" max="6658" width="16.26953125" style="39" bestFit="1" customWidth="1"/>
    <col min="6659" max="6659" width="22.54296875" style="39" bestFit="1" customWidth="1"/>
    <col min="6660" max="6660" width="21.26953125" style="39" customWidth="1"/>
    <col min="6661" max="6661" width="19" style="39" bestFit="1" customWidth="1"/>
    <col min="6662" max="6662" width="15" style="39" bestFit="1" customWidth="1"/>
    <col min="6663" max="6663" width="4" style="39" customWidth="1"/>
    <col min="6664" max="6911" width="9.1796875" style="39"/>
    <col min="6912" max="6912" width="0.81640625" style="39" customWidth="1"/>
    <col min="6913" max="6913" width="36.453125" style="39" bestFit="1" customWidth="1"/>
    <col min="6914" max="6914" width="16.26953125" style="39" bestFit="1" customWidth="1"/>
    <col min="6915" max="6915" width="22.54296875" style="39" bestFit="1" customWidth="1"/>
    <col min="6916" max="6916" width="21.26953125" style="39" customWidth="1"/>
    <col min="6917" max="6917" width="19" style="39" bestFit="1" customWidth="1"/>
    <col min="6918" max="6918" width="15" style="39" bestFit="1" customWidth="1"/>
    <col min="6919" max="6919" width="4" style="39" customWidth="1"/>
    <col min="6920" max="7167" width="9.1796875" style="39"/>
    <col min="7168" max="7168" width="0.81640625" style="39" customWidth="1"/>
    <col min="7169" max="7169" width="36.453125" style="39" bestFit="1" customWidth="1"/>
    <col min="7170" max="7170" width="16.26953125" style="39" bestFit="1" customWidth="1"/>
    <col min="7171" max="7171" width="22.54296875" style="39" bestFit="1" customWidth="1"/>
    <col min="7172" max="7172" width="21.26953125" style="39" customWidth="1"/>
    <col min="7173" max="7173" width="19" style="39" bestFit="1" customWidth="1"/>
    <col min="7174" max="7174" width="15" style="39" bestFit="1" customWidth="1"/>
    <col min="7175" max="7175" width="4" style="39" customWidth="1"/>
    <col min="7176" max="7423" width="9.1796875" style="39"/>
    <col min="7424" max="7424" width="0.81640625" style="39" customWidth="1"/>
    <col min="7425" max="7425" width="36.453125" style="39" bestFit="1" customWidth="1"/>
    <col min="7426" max="7426" width="16.26953125" style="39" bestFit="1" customWidth="1"/>
    <col min="7427" max="7427" width="22.54296875" style="39" bestFit="1" customWidth="1"/>
    <col min="7428" max="7428" width="21.26953125" style="39" customWidth="1"/>
    <col min="7429" max="7429" width="19" style="39" bestFit="1" customWidth="1"/>
    <col min="7430" max="7430" width="15" style="39" bestFit="1" customWidth="1"/>
    <col min="7431" max="7431" width="4" style="39" customWidth="1"/>
    <col min="7432" max="7679" width="9.1796875" style="39"/>
    <col min="7680" max="7680" width="0.81640625" style="39" customWidth="1"/>
    <col min="7681" max="7681" width="36.453125" style="39" bestFit="1" customWidth="1"/>
    <col min="7682" max="7682" width="16.26953125" style="39" bestFit="1" customWidth="1"/>
    <col min="7683" max="7683" width="22.54296875" style="39" bestFit="1" customWidth="1"/>
    <col min="7684" max="7684" width="21.26953125" style="39" customWidth="1"/>
    <col min="7685" max="7685" width="19" style="39" bestFit="1" customWidth="1"/>
    <col min="7686" max="7686" width="15" style="39" bestFit="1" customWidth="1"/>
    <col min="7687" max="7687" width="4" style="39" customWidth="1"/>
    <col min="7688" max="7935" width="9.1796875" style="39"/>
    <col min="7936" max="7936" width="0.81640625" style="39" customWidth="1"/>
    <col min="7937" max="7937" width="36.453125" style="39" bestFit="1" customWidth="1"/>
    <col min="7938" max="7938" width="16.26953125" style="39" bestFit="1" customWidth="1"/>
    <col min="7939" max="7939" width="22.54296875" style="39" bestFit="1" customWidth="1"/>
    <col min="7940" max="7940" width="21.26953125" style="39" customWidth="1"/>
    <col min="7941" max="7941" width="19" style="39" bestFit="1" customWidth="1"/>
    <col min="7942" max="7942" width="15" style="39" bestFit="1" customWidth="1"/>
    <col min="7943" max="7943" width="4" style="39" customWidth="1"/>
    <col min="7944" max="8191" width="9.1796875" style="39"/>
    <col min="8192" max="8192" width="0.81640625" style="39" customWidth="1"/>
    <col min="8193" max="8193" width="36.453125" style="39" bestFit="1" customWidth="1"/>
    <col min="8194" max="8194" width="16.26953125" style="39" bestFit="1" customWidth="1"/>
    <col min="8195" max="8195" width="22.54296875" style="39" bestFit="1" customWidth="1"/>
    <col min="8196" max="8196" width="21.26953125" style="39" customWidth="1"/>
    <col min="8197" max="8197" width="19" style="39" bestFit="1" customWidth="1"/>
    <col min="8198" max="8198" width="15" style="39" bestFit="1" customWidth="1"/>
    <col min="8199" max="8199" width="4" style="39" customWidth="1"/>
    <col min="8200" max="8447" width="9.1796875" style="39"/>
    <col min="8448" max="8448" width="0.81640625" style="39" customWidth="1"/>
    <col min="8449" max="8449" width="36.453125" style="39" bestFit="1" customWidth="1"/>
    <col min="8450" max="8450" width="16.26953125" style="39" bestFit="1" customWidth="1"/>
    <col min="8451" max="8451" width="22.54296875" style="39" bestFit="1" customWidth="1"/>
    <col min="8452" max="8452" width="21.26953125" style="39" customWidth="1"/>
    <col min="8453" max="8453" width="19" style="39" bestFit="1" customWidth="1"/>
    <col min="8454" max="8454" width="15" style="39" bestFit="1" customWidth="1"/>
    <col min="8455" max="8455" width="4" style="39" customWidth="1"/>
    <col min="8456" max="8703" width="9.1796875" style="39"/>
    <col min="8704" max="8704" width="0.81640625" style="39" customWidth="1"/>
    <col min="8705" max="8705" width="36.453125" style="39" bestFit="1" customWidth="1"/>
    <col min="8706" max="8706" width="16.26953125" style="39" bestFit="1" customWidth="1"/>
    <col min="8707" max="8707" width="22.54296875" style="39" bestFit="1" customWidth="1"/>
    <col min="8708" max="8708" width="21.26953125" style="39" customWidth="1"/>
    <col min="8709" max="8709" width="19" style="39" bestFit="1" customWidth="1"/>
    <col min="8710" max="8710" width="15" style="39" bestFit="1" customWidth="1"/>
    <col min="8711" max="8711" width="4" style="39" customWidth="1"/>
    <col min="8712" max="8959" width="9.1796875" style="39"/>
    <col min="8960" max="8960" width="0.81640625" style="39" customWidth="1"/>
    <col min="8961" max="8961" width="36.453125" style="39" bestFit="1" customWidth="1"/>
    <col min="8962" max="8962" width="16.26953125" style="39" bestFit="1" customWidth="1"/>
    <col min="8963" max="8963" width="22.54296875" style="39" bestFit="1" customWidth="1"/>
    <col min="8964" max="8964" width="21.26953125" style="39" customWidth="1"/>
    <col min="8965" max="8965" width="19" style="39" bestFit="1" customWidth="1"/>
    <col min="8966" max="8966" width="15" style="39" bestFit="1" customWidth="1"/>
    <col min="8967" max="8967" width="4" style="39" customWidth="1"/>
    <col min="8968" max="9215" width="9.1796875" style="39"/>
    <col min="9216" max="9216" width="0.81640625" style="39" customWidth="1"/>
    <col min="9217" max="9217" width="36.453125" style="39" bestFit="1" customWidth="1"/>
    <col min="9218" max="9218" width="16.26953125" style="39" bestFit="1" customWidth="1"/>
    <col min="9219" max="9219" width="22.54296875" style="39" bestFit="1" customWidth="1"/>
    <col min="9220" max="9220" width="21.26953125" style="39" customWidth="1"/>
    <col min="9221" max="9221" width="19" style="39" bestFit="1" customWidth="1"/>
    <col min="9222" max="9222" width="15" style="39" bestFit="1" customWidth="1"/>
    <col min="9223" max="9223" width="4" style="39" customWidth="1"/>
    <col min="9224" max="9471" width="9.1796875" style="39"/>
    <col min="9472" max="9472" width="0.81640625" style="39" customWidth="1"/>
    <col min="9473" max="9473" width="36.453125" style="39" bestFit="1" customWidth="1"/>
    <col min="9474" max="9474" width="16.26953125" style="39" bestFit="1" customWidth="1"/>
    <col min="9475" max="9475" width="22.54296875" style="39" bestFit="1" customWidth="1"/>
    <col min="9476" max="9476" width="21.26953125" style="39" customWidth="1"/>
    <col min="9477" max="9477" width="19" style="39" bestFit="1" customWidth="1"/>
    <col min="9478" max="9478" width="15" style="39" bestFit="1" customWidth="1"/>
    <col min="9479" max="9479" width="4" style="39" customWidth="1"/>
    <col min="9480" max="9727" width="9.1796875" style="39"/>
    <col min="9728" max="9728" width="0.81640625" style="39" customWidth="1"/>
    <col min="9729" max="9729" width="36.453125" style="39" bestFit="1" customWidth="1"/>
    <col min="9730" max="9730" width="16.26953125" style="39" bestFit="1" customWidth="1"/>
    <col min="9731" max="9731" width="22.54296875" style="39" bestFit="1" customWidth="1"/>
    <col min="9732" max="9732" width="21.26953125" style="39" customWidth="1"/>
    <col min="9733" max="9733" width="19" style="39" bestFit="1" customWidth="1"/>
    <col min="9734" max="9734" width="15" style="39" bestFit="1" customWidth="1"/>
    <col min="9735" max="9735" width="4" style="39" customWidth="1"/>
    <col min="9736" max="9983" width="9.1796875" style="39"/>
    <col min="9984" max="9984" width="0.81640625" style="39" customWidth="1"/>
    <col min="9985" max="9985" width="36.453125" style="39" bestFit="1" customWidth="1"/>
    <col min="9986" max="9986" width="16.26953125" style="39" bestFit="1" customWidth="1"/>
    <col min="9987" max="9987" width="22.54296875" style="39" bestFit="1" customWidth="1"/>
    <col min="9988" max="9988" width="21.26953125" style="39" customWidth="1"/>
    <col min="9989" max="9989" width="19" style="39" bestFit="1" customWidth="1"/>
    <col min="9990" max="9990" width="15" style="39" bestFit="1" customWidth="1"/>
    <col min="9991" max="9991" width="4" style="39" customWidth="1"/>
    <col min="9992" max="10239" width="9.1796875" style="39"/>
    <col min="10240" max="10240" width="0.81640625" style="39" customWidth="1"/>
    <col min="10241" max="10241" width="36.453125" style="39" bestFit="1" customWidth="1"/>
    <col min="10242" max="10242" width="16.26953125" style="39" bestFit="1" customWidth="1"/>
    <col min="10243" max="10243" width="22.54296875" style="39" bestFit="1" customWidth="1"/>
    <col min="10244" max="10244" width="21.26953125" style="39" customWidth="1"/>
    <col min="10245" max="10245" width="19" style="39" bestFit="1" customWidth="1"/>
    <col min="10246" max="10246" width="15" style="39" bestFit="1" customWidth="1"/>
    <col min="10247" max="10247" width="4" style="39" customWidth="1"/>
    <col min="10248" max="10495" width="9.1796875" style="39"/>
    <col min="10496" max="10496" width="0.81640625" style="39" customWidth="1"/>
    <col min="10497" max="10497" width="36.453125" style="39" bestFit="1" customWidth="1"/>
    <col min="10498" max="10498" width="16.26953125" style="39" bestFit="1" customWidth="1"/>
    <col min="10499" max="10499" width="22.54296875" style="39" bestFit="1" customWidth="1"/>
    <col min="10500" max="10500" width="21.26953125" style="39" customWidth="1"/>
    <col min="10501" max="10501" width="19" style="39" bestFit="1" customWidth="1"/>
    <col min="10502" max="10502" width="15" style="39" bestFit="1" customWidth="1"/>
    <col min="10503" max="10503" width="4" style="39" customWidth="1"/>
    <col min="10504" max="10751" width="9.1796875" style="39"/>
    <col min="10752" max="10752" width="0.81640625" style="39" customWidth="1"/>
    <col min="10753" max="10753" width="36.453125" style="39" bestFit="1" customWidth="1"/>
    <col min="10754" max="10754" width="16.26953125" style="39" bestFit="1" customWidth="1"/>
    <col min="10755" max="10755" width="22.54296875" style="39" bestFit="1" customWidth="1"/>
    <col min="10756" max="10756" width="21.26953125" style="39" customWidth="1"/>
    <col min="10757" max="10757" width="19" style="39" bestFit="1" customWidth="1"/>
    <col min="10758" max="10758" width="15" style="39" bestFit="1" customWidth="1"/>
    <col min="10759" max="10759" width="4" style="39" customWidth="1"/>
    <col min="10760" max="11007" width="9.1796875" style="39"/>
    <col min="11008" max="11008" width="0.81640625" style="39" customWidth="1"/>
    <col min="11009" max="11009" width="36.453125" style="39" bestFit="1" customWidth="1"/>
    <col min="11010" max="11010" width="16.26953125" style="39" bestFit="1" customWidth="1"/>
    <col min="11011" max="11011" width="22.54296875" style="39" bestFit="1" customWidth="1"/>
    <col min="11012" max="11012" width="21.26953125" style="39" customWidth="1"/>
    <col min="11013" max="11013" width="19" style="39" bestFit="1" customWidth="1"/>
    <col min="11014" max="11014" width="15" style="39" bestFit="1" customWidth="1"/>
    <col min="11015" max="11015" width="4" style="39" customWidth="1"/>
    <col min="11016" max="11263" width="9.1796875" style="39"/>
    <col min="11264" max="11264" width="0.81640625" style="39" customWidth="1"/>
    <col min="11265" max="11265" width="36.453125" style="39" bestFit="1" customWidth="1"/>
    <col min="11266" max="11266" width="16.26953125" style="39" bestFit="1" customWidth="1"/>
    <col min="11267" max="11267" width="22.54296875" style="39" bestFit="1" customWidth="1"/>
    <col min="11268" max="11268" width="21.26953125" style="39" customWidth="1"/>
    <col min="11269" max="11269" width="19" style="39" bestFit="1" customWidth="1"/>
    <col min="11270" max="11270" width="15" style="39" bestFit="1" customWidth="1"/>
    <col min="11271" max="11271" width="4" style="39" customWidth="1"/>
    <col min="11272" max="11519" width="9.1796875" style="39"/>
    <col min="11520" max="11520" width="0.81640625" style="39" customWidth="1"/>
    <col min="11521" max="11521" width="36.453125" style="39" bestFit="1" customWidth="1"/>
    <col min="11522" max="11522" width="16.26953125" style="39" bestFit="1" customWidth="1"/>
    <col min="11523" max="11523" width="22.54296875" style="39" bestFit="1" customWidth="1"/>
    <col min="11524" max="11524" width="21.26953125" style="39" customWidth="1"/>
    <col min="11525" max="11525" width="19" style="39" bestFit="1" customWidth="1"/>
    <col min="11526" max="11526" width="15" style="39" bestFit="1" customWidth="1"/>
    <col min="11527" max="11527" width="4" style="39" customWidth="1"/>
    <col min="11528" max="11775" width="9.1796875" style="39"/>
    <col min="11776" max="11776" width="0.81640625" style="39" customWidth="1"/>
    <col min="11777" max="11777" width="36.453125" style="39" bestFit="1" customWidth="1"/>
    <col min="11778" max="11778" width="16.26953125" style="39" bestFit="1" customWidth="1"/>
    <col min="11779" max="11779" width="22.54296875" style="39" bestFit="1" customWidth="1"/>
    <col min="11780" max="11780" width="21.26953125" style="39" customWidth="1"/>
    <col min="11781" max="11781" width="19" style="39" bestFit="1" customWidth="1"/>
    <col min="11782" max="11782" width="15" style="39" bestFit="1" customWidth="1"/>
    <col min="11783" max="11783" width="4" style="39" customWidth="1"/>
    <col min="11784" max="12031" width="9.1796875" style="39"/>
    <col min="12032" max="12032" width="0.81640625" style="39" customWidth="1"/>
    <col min="12033" max="12033" width="36.453125" style="39" bestFit="1" customWidth="1"/>
    <col min="12034" max="12034" width="16.26953125" style="39" bestFit="1" customWidth="1"/>
    <col min="12035" max="12035" width="22.54296875" style="39" bestFit="1" customWidth="1"/>
    <col min="12036" max="12036" width="21.26953125" style="39" customWidth="1"/>
    <col min="12037" max="12037" width="19" style="39" bestFit="1" customWidth="1"/>
    <col min="12038" max="12038" width="15" style="39" bestFit="1" customWidth="1"/>
    <col min="12039" max="12039" width="4" style="39" customWidth="1"/>
    <col min="12040" max="12287" width="9.1796875" style="39"/>
    <col min="12288" max="12288" width="0.81640625" style="39" customWidth="1"/>
    <col min="12289" max="12289" width="36.453125" style="39" bestFit="1" customWidth="1"/>
    <col min="12290" max="12290" width="16.26953125" style="39" bestFit="1" customWidth="1"/>
    <col min="12291" max="12291" width="22.54296875" style="39" bestFit="1" customWidth="1"/>
    <col min="12292" max="12292" width="21.26953125" style="39" customWidth="1"/>
    <col min="12293" max="12293" width="19" style="39" bestFit="1" customWidth="1"/>
    <col min="12294" max="12294" width="15" style="39" bestFit="1" customWidth="1"/>
    <col min="12295" max="12295" width="4" style="39" customWidth="1"/>
    <col min="12296" max="12543" width="9.1796875" style="39"/>
    <col min="12544" max="12544" width="0.81640625" style="39" customWidth="1"/>
    <col min="12545" max="12545" width="36.453125" style="39" bestFit="1" customWidth="1"/>
    <col min="12546" max="12546" width="16.26953125" style="39" bestFit="1" customWidth="1"/>
    <col min="12547" max="12547" width="22.54296875" style="39" bestFit="1" customWidth="1"/>
    <col min="12548" max="12548" width="21.26953125" style="39" customWidth="1"/>
    <col min="12549" max="12549" width="19" style="39" bestFit="1" customWidth="1"/>
    <col min="12550" max="12550" width="15" style="39" bestFit="1" customWidth="1"/>
    <col min="12551" max="12551" width="4" style="39" customWidth="1"/>
    <col min="12552" max="12799" width="9.1796875" style="39"/>
    <col min="12800" max="12800" width="0.81640625" style="39" customWidth="1"/>
    <col min="12801" max="12801" width="36.453125" style="39" bestFit="1" customWidth="1"/>
    <col min="12802" max="12802" width="16.26953125" style="39" bestFit="1" customWidth="1"/>
    <col min="12803" max="12803" width="22.54296875" style="39" bestFit="1" customWidth="1"/>
    <col min="12804" max="12804" width="21.26953125" style="39" customWidth="1"/>
    <col min="12805" max="12805" width="19" style="39" bestFit="1" customWidth="1"/>
    <col min="12806" max="12806" width="15" style="39" bestFit="1" customWidth="1"/>
    <col min="12807" max="12807" width="4" style="39" customWidth="1"/>
    <col min="12808" max="13055" width="9.1796875" style="39"/>
    <col min="13056" max="13056" width="0.81640625" style="39" customWidth="1"/>
    <col min="13057" max="13057" width="36.453125" style="39" bestFit="1" customWidth="1"/>
    <col min="13058" max="13058" width="16.26953125" style="39" bestFit="1" customWidth="1"/>
    <col min="13059" max="13059" width="22.54296875" style="39" bestFit="1" customWidth="1"/>
    <col min="13060" max="13060" width="21.26953125" style="39" customWidth="1"/>
    <col min="13061" max="13061" width="19" style="39" bestFit="1" customWidth="1"/>
    <col min="13062" max="13062" width="15" style="39" bestFit="1" customWidth="1"/>
    <col min="13063" max="13063" width="4" style="39" customWidth="1"/>
    <col min="13064" max="13311" width="9.1796875" style="39"/>
    <col min="13312" max="13312" width="0.81640625" style="39" customWidth="1"/>
    <col min="13313" max="13313" width="36.453125" style="39" bestFit="1" customWidth="1"/>
    <col min="13314" max="13314" width="16.26953125" style="39" bestFit="1" customWidth="1"/>
    <col min="13315" max="13315" width="22.54296875" style="39" bestFit="1" customWidth="1"/>
    <col min="13316" max="13316" width="21.26953125" style="39" customWidth="1"/>
    <col min="13317" max="13317" width="19" style="39" bestFit="1" customWidth="1"/>
    <col min="13318" max="13318" width="15" style="39" bestFit="1" customWidth="1"/>
    <col min="13319" max="13319" width="4" style="39" customWidth="1"/>
    <col min="13320" max="13567" width="9.1796875" style="39"/>
    <col min="13568" max="13568" width="0.81640625" style="39" customWidth="1"/>
    <col min="13569" max="13569" width="36.453125" style="39" bestFit="1" customWidth="1"/>
    <col min="13570" max="13570" width="16.26953125" style="39" bestFit="1" customWidth="1"/>
    <col min="13571" max="13571" width="22.54296875" style="39" bestFit="1" customWidth="1"/>
    <col min="13572" max="13572" width="21.26953125" style="39" customWidth="1"/>
    <col min="13573" max="13573" width="19" style="39" bestFit="1" customWidth="1"/>
    <col min="13574" max="13574" width="15" style="39" bestFit="1" customWidth="1"/>
    <col min="13575" max="13575" width="4" style="39" customWidth="1"/>
    <col min="13576" max="13823" width="9.1796875" style="39"/>
    <col min="13824" max="13824" width="0.81640625" style="39" customWidth="1"/>
    <col min="13825" max="13825" width="36.453125" style="39" bestFit="1" customWidth="1"/>
    <col min="13826" max="13826" width="16.26953125" style="39" bestFit="1" customWidth="1"/>
    <col min="13827" max="13827" width="22.54296875" style="39" bestFit="1" customWidth="1"/>
    <col min="13828" max="13828" width="21.26953125" style="39" customWidth="1"/>
    <col min="13829" max="13829" width="19" style="39" bestFit="1" customWidth="1"/>
    <col min="13830" max="13830" width="15" style="39" bestFit="1" customWidth="1"/>
    <col min="13831" max="13831" width="4" style="39" customWidth="1"/>
    <col min="13832" max="14079" width="9.1796875" style="39"/>
    <col min="14080" max="14080" width="0.81640625" style="39" customWidth="1"/>
    <col min="14081" max="14081" width="36.453125" style="39" bestFit="1" customWidth="1"/>
    <col min="14082" max="14082" width="16.26953125" style="39" bestFit="1" customWidth="1"/>
    <col min="14083" max="14083" width="22.54296875" style="39" bestFit="1" customWidth="1"/>
    <col min="14084" max="14084" width="21.26953125" style="39" customWidth="1"/>
    <col min="14085" max="14085" width="19" style="39" bestFit="1" customWidth="1"/>
    <col min="14086" max="14086" width="15" style="39" bestFit="1" customWidth="1"/>
    <col min="14087" max="14087" width="4" style="39" customWidth="1"/>
    <col min="14088" max="14335" width="9.1796875" style="39"/>
    <col min="14336" max="14336" width="0.81640625" style="39" customWidth="1"/>
    <col min="14337" max="14337" width="36.453125" style="39" bestFit="1" customWidth="1"/>
    <col min="14338" max="14338" width="16.26953125" style="39" bestFit="1" customWidth="1"/>
    <col min="14339" max="14339" width="22.54296875" style="39" bestFit="1" customWidth="1"/>
    <col min="14340" max="14340" width="21.26953125" style="39" customWidth="1"/>
    <col min="14341" max="14341" width="19" style="39" bestFit="1" customWidth="1"/>
    <col min="14342" max="14342" width="15" style="39" bestFit="1" customWidth="1"/>
    <col min="14343" max="14343" width="4" style="39" customWidth="1"/>
    <col min="14344" max="14591" width="9.1796875" style="39"/>
    <col min="14592" max="14592" width="0.81640625" style="39" customWidth="1"/>
    <col min="14593" max="14593" width="36.453125" style="39" bestFit="1" customWidth="1"/>
    <col min="14594" max="14594" width="16.26953125" style="39" bestFit="1" customWidth="1"/>
    <col min="14595" max="14595" width="22.54296875" style="39" bestFit="1" customWidth="1"/>
    <col min="14596" max="14596" width="21.26953125" style="39" customWidth="1"/>
    <col min="14597" max="14597" width="19" style="39" bestFit="1" customWidth="1"/>
    <col min="14598" max="14598" width="15" style="39" bestFit="1" customWidth="1"/>
    <col min="14599" max="14599" width="4" style="39" customWidth="1"/>
    <col min="14600" max="14847" width="9.1796875" style="39"/>
    <col min="14848" max="14848" width="0.81640625" style="39" customWidth="1"/>
    <col min="14849" max="14849" width="36.453125" style="39" bestFit="1" customWidth="1"/>
    <col min="14850" max="14850" width="16.26953125" style="39" bestFit="1" customWidth="1"/>
    <col min="14851" max="14851" width="22.54296875" style="39" bestFit="1" customWidth="1"/>
    <col min="14852" max="14852" width="21.26953125" style="39" customWidth="1"/>
    <col min="14853" max="14853" width="19" style="39" bestFit="1" customWidth="1"/>
    <col min="14854" max="14854" width="15" style="39" bestFit="1" customWidth="1"/>
    <col min="14855" max="14855" width="4" style="39" customWidth="1"/>
    <col min="14856" max="15103" width="9.1796875" style="39"/>
    <col min="15104" max="15104" width="0.81640625" style="39" customWidth="1"/>
    <col min="15105" max="15105" width="36.453125" style="39" bestFit="1" customWidth="1"/>
    <col min="15106" max="15106" width="16.26953125" style="39" bestFit="1" customWidth="1"/>
    <col min="15107" max="15107" width="22.54296875" style="39" bestFit="1" customWidth="1"/>
    <col min="15108" max="15108" width="21.26953125" style="39" customWidth="1"/>
    <col min="15109" max="15109" width="19" style="39" bestFit="1" customWidth="1"/>
    <col min="15110" max="15110" width="15" style="39" bestFit="1" customWidth="1"/>
    <col min="15111" max="15111" width="4" style="39" customWidth="1"/>
    <col min="15112" max="15359" width="9.1796875" style="39"/>
    <col min="15360" max="15360" width="0.81640625" style="39" customWidth="1"/>
    <col min="15361" max="15361" width="36.453125" style="39" bestFit="1" customWidth="1"/>
    <col min="15362" max="15362" width="16.26953125" style="39" bestFit="1" customWidth="1"/>
    <col min="15363" max="15363" width="22.54296875" style="39" bestFit="1" customWidth="1"/>
    <col min="15364" max="15364" width="21.26953125" style="39" customWidth="1"/>
    <col min="15365" max="15365" width="19" style="39" bestFit="1" customWidth="1"/>
    <col min="15366" max="15366" width="15" style="39" bestFit="1" customWidth="1"/>
    <col min="15367" max="15367" width="4" style="39" customWidth="1"/>
    <col min="15368" max="15615" width="9.1796875" style="39"/>
    <col min="15616" max="15616" width="0.81640625" style="39" customWidth="1"/>
    <col min="15617" max="15617" width="36.453125" style="39" bestFit="1" customWidth="1"/>
    <col min="15618" max="15618" width="16.26953125" style="39" bestFit="1" customWidth="1"/>
    <col min="15619" max="15619" width="22.54296875" style="39" bestFit="1" customWidth="1"/>
    <col min="15620" max="15620" width="21.26953125" style="39" customWidth="1"/>
    <col min="15621" max="15621" width="19" style="39" bestFit="1" customWidth="1"/>
    <col min="15622" max="15622" width="15" style="39" bestFit="1" customWidth="1"/>
    <col min="15623" max="15623" width="4" style="39" customWidth="1"/>
    <col min="15624" max="15871" width="9.1796875" style="39"/>
    <col min="15872" max="15872" width="0.81640625" style="39" customWidth="1"/>
    <col min="15873" max="15873" width="36.453125" style="39" bestFit="1" customWidth="1"/>
    <col min="15874" max="15874" width="16.26953125" style="39" bestFit="1" customWidth="1"/>
    <col min="15875" max="15875" width="22.54296875" style="39" bestFit="1" customWidth="1"/>
    <col min="15876" max="15876" width="21.26953125" style="39" customWidth="1"/>
    <col min="15877" max="15877" width="19" style="39" bestFit="1" customWidth="1"/>
    <col min="15878" max="15878" width="15" style="39" bestFit="1" customWidth="1"/>
    <col min="15879" max="15879" width="4" style="39" customWidth="1"/>
    <col min="15880" max="16127" width="9.1796875" style="39"/>
    <col min="16128" max="16128" width="0.81640625" style="39" customWidth="1"/>
    <col min="16129" max="16129" width="36.453125" style="39" bestFit="1" customWidth="1"/>
    <col min="16130" max="16130" width="16.26953125" style="39" bestFit="1" customWidth="1"/>
    <col min="16131" max="16131" width="22.54296875" style="39" bestFit="1" customWidth="1"/>
    <col min="16132" max="16132" width="21.26953125" style="39" customWidth="1"/>
    <col min="16133" max="16133" width="19" style="39" bestFit="1" customWidth="1"/>
    <col min="16134" max="16134" width="15" style="39" bestFit="1" customWidth="1"/>
    <col min="16135" max="16135" width="4" style="39" customWidth="1"/>
    <col min="16136" max="16384" width="9.1796875" style="39"/>
  </cols>
  <sheetData>
    <row r="1" spans="2:8" ht="12" thickBot="1" x14ac:dyDescent="0.3"/>
    <row r="2" spans="2:8" ht="12" thickBot="1" x14ac:dyDescent="0.3">
      <c r="B2" s="116" t="s">
        <v>125</v>
      </c>
      <c r="C2" s="117"/>
      <c r="D2" s="117"/>
      <c r="E2" s="117"/>
      <c r="F2" s="118"/>
    </row>
    <row r="3" spans="2:8" ht="24.75" customHeight="1" x14ac:dyDescent="0.25">
      <c r="B3" s="119" t="s">
        <v>126</v>
      </c>
      <c r="C3" s="119" t="s">
        <v>127</v>
      </c>
      <c r="D3" s="119" t="s">
        <v>139</v>
      </c>
      <c r="E3" s="119" t="s">
        <v>136</v>
      </c>
      <c r="F3" s="62" t="s">
        <v>128</v>
      </c>
    </row>
    <row r="4" spans="2:8" ht="24" customHeight="1" thickBot="1" x14ac:dyDescent="0.3">
      <c r="B4" s="120"/>
      <c r="C4" s="120"/>
      <c r="D4" s="121"/>
      <c r="E4" s="120"/>
      <c r="F4" s="63" t="s">
        <v>137</v>
      </c>
    </row>
    <row r="5" spans="2:8" ht="15" thickBot="1" x14ac:dyDescent="0.3">
      <c r="B5" s="52" t="str">
        <f>'[1]Moço Convés'!E7</f>
        <v xml:space="preserve">MOÇO DE CONVÉS </v>
      </c>
      <c r="C5" s="53">
        <f>'Moço de Convés'!J131</f>
        <v>10980.85</v>
      </c>
      <c r="D5" s="54">
        <f t="shared" ref="D5" si="0">C5</f>
        <v>10980.85</v>
      </c>
      <c r="E5" s="51">
        <v>1</v>
      </c>
      <c r="F5" s="55">
        <f t="shared" ref="F5" si="1">D5*E5</f>
        <v>10980.85</v>
      </c>
      <c r="G5" s="40"/>
      <c r="H5" s="41"/>
    </row>
    <row r="6" spans="2:8" ht="12" thickBot="1" x14ac:dyDescent="0.3">
      <c r="B6" s="122" t="s">
        <v>129</v>
      </c>
      <c r="C6" s="123"/>
      <c r="D6" s="123"/>
      <c r="E6" s="124"/>
      <c r="F6" s="42">
        <f>SUM(F5:F5)</f>
        <v>10980.85</v>
      </c>
    </row>
    <row r="7" spans="2:8" x14ac:dyDescent="0.25">
      <c r="B7" s="43"/>
      <c r="C7" s="43"/>
      <c r="D7" s="44"/>
    </row>
    <row r="8" spans="2:8" ht="12" thickBot="1" x14ac:dyDescent="0.3">
      <c r="B8" s="43"/>
      <c r="C8" s="43"/>
      <c r="D8" s="44"/>
    </row>
    <row r="9" spans="2:8" ht="12" thickBot="1" x14ac:dyDescent="0.3">
      <c r="B9" s="125" t="s">
        <v>130</v>
      </c>
      <c r="C9" s="126"/>
      <c r="D9" s="126"/>
      <c r="E9" s="126"/>
      <c r="F9" s="127"/>
    </row>
    <row r="10" spans="2:8" ht="12" thickBot="1" x14ac:dyDescent="0.3">
      <c r="B10" s="114" t="s">
        <v>131</v>
      </c>
      <c r="C10" s="128"/>
      <c r="D10" s="128"/>
      <c r="E10" s="115"/>
      <c r="F10" s="45" t="s">
        <v>132</v>
      </c>
    </row>
    <row r="11" spans="2:8" ht="12" thickBot="1" x14ac:dyDescent="0.3">
      <c r="B11" s="46" t="s">
        <v>3</v>
      </c>
      <c r="C11" s="129" t="s">
        <v>133</v>
      </c>
      <c r="D11" s="130"/>
      <c r="E11" s="131"/>
      <c r="F11" s="47">
        <f>F6</f>
        <v>10980.85</v>
      </c>
    </row>
    <row r="12" spans="2:8" ht="15" customHeight="1" thickBot="1" x14ac:dyDescent="0.3">
      <c r="B12" s="48" t="s">
        <v>5</v>
      </c>
      <c r="C12" s="129" t="s">
        <v>134</v>
      </c>
      <c r="D12" s="130"/>
      <c r="E12" s="131"/>
      <c r="F12" s="56">
        <f>F11*F13</f>
        <v>131770.20000000001</v>
      </c>
    </row>
    <row r="13" spans="2:8" ht="12" thickBot="1" x14ac:dyDescent="0.3">
      <c r="B13" s="49"/>
      <c r="C13" s="49"/>
      <c r="D13" s="114" t="s">
        <v>135</v>
      </c>
      <c r="E13" s="115"/>
      <c r="F13" s="50">
        <v>12</v>
      </c>
    </row>
  </sheetData>
  <mergeCells count="11">
    <mergeCell ref="D13:E13"/>
    <mergeCell ref="B2:F2"/>
    <mergeCell ref="B3:B4"/>
    <mergeCell ref="C3:C4"/>
    <mergeCell ref="D3:D4"/>
    <mergeCell ref="E3:E4"/>
    <mergeCell ref="B6:E6"/>
    <mergeCell ref="B9:F9"/>
    <mergeCell ref="B10:E10"/>
    <mergeCell ref="C11:E11"/>
    <mergeCell ref="C12:E12"/>
  </mergeCells>
  <pageMargins left="0.511811024" right="0.511811024" top="0.78740157499999996" bottom="0.78740157499999996" header="0.31496062000000002" footer="0.31496062000000002"/>
  <pageSetup paperSize="9" scale="75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Moço de Convés</vt:lpstr>
      <vt:lpstr>Uniformes</vt:lpstr>
      <vt:lpstr>EPIs</vt:lpstr>
      <vt:lpstr>Resumo Custo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Maryana</dc:creator>
  <cp:lastModifiedBy>Alan de Souza Suedde</cp:lastModifiedBy>
  <dcterms:created xsi:type="dcterms:W3CDTF">2023-05-22T11:45:14Z</dcterms:created>
  <dcterms:modified xsi:type="dcterms:W3CDTF">2024-03-13T22:20:06Z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738d5ca-cd4e-433d-8f2a-eee77df5cad2_Enabled">
    <vt:lpwstr>true</vt:lpwstr>
  </property>
  <property fmtid="{D5CDD505-2E9C-101B-9397-08002B2CF9AE}" pid="3" name="MSIP_Label_3738d5ca-cd4e-433d-8f2a-eee77df5cad2_SetDate">
    <vt:lpwstr>2023-08-07T14:04:16Z</vt:lpwstr>
  </property>
  <property fmtid="{D5CDD505-2E9C-101B-9397-08002B2CF9AE}" pid="4" name="MSIP_Label_3738d5ca-cd4e-433d-8f2a-eee77df5cad2_Method">
    <vt:lpwstr>Standard</vt:lpwstr>
  </property>
  <property fmtid="{D5CDD505-2E9C-101B-9397-08002B2CF9AE}" pid="5" name="MSIP_Label_3738d5ca-cd4e-433d-8f2a-eee77df5cad2_Name">
    <vt:lpwstr>defa4170-0d19-0005-0004-bc88714345d2</vt:lpwstr>
  </property>
  <property fmtid="{D5CDD505-2E9C-101B-9397-08002B2CF9AE}" pid="6" name="MSIP_Label_3738d5ca-cd4e-433d-8f2a-eee77df5cad2_SiteId">
    <vt:lpwstr>c14e2b56-c5bc-43bd-ad9c-408cf6cc3560</vt:lpwstr>
  </property>
  <property fmtid="{D5CDD505-2E9C-101B-9397-08002B2CF9AE}" pid="7" name="MSIP_Label_3738d5ca-cd4e-433d-8f2a-eee77df5cad2_ActionId">
    <vt:lpwstr>e5a71708-98d1-4922-abf4-2d4c7ab38584</vt:lpwstr>
  </property>
  <property fmtid="{D5CDD505-2E9C-101B-9397-08002B2CF9AE}" pid="8" name="MSIP_Label_3738d5ca-cd4e-433d-8f2a-eee77df5cad2_ContentBits">
    <vt:lpwstr>0</vt:lpwstr>
  </property>
</Properties>
</file>